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200" windowHeight="9240" tabRatio="765" firstSheet="4" activeTab="8"/>
  </bookViews>
  <sheets>
    <sheet name="06 01" sheetId="13" r:id="rId1"/>
    <sheet name="06 01 01" sheetId="17" r:id="rId2"/>
    <sheet name="06 01 02" sheetId="24" r:id="rId3"/>
    <sheet name="06 01 03" sheetId="25" r:id="rId4"/>
    <sheet name="06 01 04" sheetId="26" r:id="rId5"/>
    <sheet name="06 01 05" sheetId="27" r:id="rId6"/>
    <sheet name="06 01 06" sheetId="28" r:id="rId7"/>
    <sheet name="06 01 07" sheetId="29" r:id="rId8"/>
    <sheet name="06 01 08" sheetId="30" r:id="rId9"/>
    <sheet name="06 01 09" sheetId="32" r:id="rId10"/>
  </sheets>
  <externalReferences>
    <externalReference r:id="rId11"/>
    <externalReference r:id="rId12"/>
    <externalReference r:id="rId13"/>
    <externalReference r:id="rId14"/>
  </externalReferences>
  <definedNames>
    <definedName name="aaaaaaa">#REF!</definedName>
    <definedName name="aq">[1]НДС!$X$4:$AA$4</definedName>
    <definedName name="as">#REF!</definedName>
    <definedName name="bbbbb">[2]реестри!$F$62</definedName>
    <definedName name="cek">#REF!</definedName>
    <definedName name="charbi">#REF!</definedName>
    <definedName name="cul">#REF!</definedName>
    <definedName name="dfgdfh">#REF!</definedName>
    <definedName name="dfgfd">#REF!</definedName>
    <definedName name="dfghfgh">#REF!</definedName>
    <definedName name="dfgsdf">#REF!</definedName>
    <definedName name="djaami">#REF!</definedName>
    <definedName name="djam">#REF!</definedName>
    <definedName name="djanmrte">#REF!</definedName>
    <definedName name="djjjami">#REF!</definedName>
    <definedName name="ert">#REF!</definedName>
    <definedName name="fgh">#REF!</definedName>
    <definedName name="fhjjjh">#REF!</definedName>
    <definedName name="finansta">#REF!</definedName>
    <definedName name="forma">[3]ФОРМА!#REF!</definedName>
    <definedName name="gard">#REF!</definedName>
    <definedName name="Garemo">#REF!</definedName>
    <definedName name="Infrastruqtura">#REF!</definedName>
    <definedName name="iu">#REF!</definedName>
    <definedName name="JAMI">#REF!</definedName>
    <definedName name="Jand_program">#REF!</definedName>
    <definedName name="jandacva">#REF!</definedName>
    <definedName name="jlhkj">#REF!</definedName>
    <definedName name="kapit">#REF!</definedName>
    <definedName name="kapm">#REF!</definedName>
    <definedName name="khgj">#REF!</definedName>
    <definedName name="kultura">#REF!</definedName>
    <definedName name="l">#REF!</definedName>
    <definedName name="Mtavroba">#REF!</definedName>
    <definedName name="MVD">#REF!</definedName>
    <definedName name="nm">#REF!</definedName>
    <definedName name="Organisation">#REF!</definedName>
    <definedName name="po">#REF!</definedName>
    <definedName name="pp">#REF!</definedName>
    <definedName name="Print">#REF!</definedName>
    <definedName name="_xlnm.Print_Area" localSheetId="0">'06 01'!$A$1:$J$17</definedName>
    <definedName name="_xlnm.Print_Area" localSheetId="1">'06 01 01'!$A$1:$J$30</definedName>
    <definedName name="_xlnm.Print_Area" localSheetId="2">'06 01 02'!$A$1:$J$25</definedName>
    <definedName name="_xlnm.Print_Area" localSheetId="3">'06 01 03'!$A$1:$J$22</definedName>
    <definedName name="_xlnm.Print_Area" localSheetId="4">'06 01 04'!$A$1:$J$22</definedName>
    <definedName name="_xlnm.Print_Area" localSheetId="5">'06 01 05'!$A$1:$J$20</definedName>
    <definedName name="_xlnm.Print_Area" localSheetId="6">'06 01 06'!$A$1:$J$31</definedName>
    <definedName name="_xlnm.Print_Area" localSheetId="7">'06 01 07'!$A$1:$J$23</definedName>
    <definedName name="_xlnm.Print_Area" localSheetId="8">'06 01 08'!$A$1:$J$33</definedName>
    <definedName name="_xlnm.Print_Area" localSheetId="9">'06 01 09'!$A$1:$J$24</definedName>
    <definedName name="razmi">#REF!</definedName>
    <definedName name="rftjh">#REF!</definedName>
    <definedName name="rty">#REF!</definedName>
    <definedName name="rtyrtujh">#REF!</definedName>
    <definedName name="sabinao">#REF!</definedName>
    <definedName name="Sofeli">#REF!</definedName>
    <definedName name="sul">#REF!</definedName>
    <definedName name="svadasxva">#REF!</definedName>
    <definedName name="tele">#REF!</definedName>
    <definedName name="Transferti">#REF!</definedName>
    <definedName name="tyyu">#REF!</definedName>
    <definedName name="uShiSh">#REF!</definedName>
    <definedName name="xfgu">#REF!</definedName>
    <definedName name="гардамавали">#REF!</definedName>
    <definedName name="дата">#REF!</definedName>
    <definedName name="дж">#REF!</definedName>
    <definedName name="джами">#REF!</definedName>
    <definedName name="джамртелоба">#REF!</definedName>
    <definedName name="итоги">[1]НДС!$H$2</definedName>
    <definedName name="капиталури">#REF!</definedName>
    <definedName name="КАПМШ">#REF!</definedName>
    <definedName name="КОДИ">#REF!</definedName>
    <definedName name="култура">#REF!</definedName>
    <definedName name="м">#REF!</definedName>
    <definedName name="РАЗМИ">#REF!</definedName>
    <definedName name="с3">[1]НДС!$D$3</definedName>
    <definedName name="сабинао">#REF!</definedName>
    <definedName name="сссс">#REF!</definedName>
    <definedName name="сул">#REF!</definedName>
    <definedName name="ТЕЛЕ">#REF!</definedName>
    <definedName name="трансф">#REF!</definedName>
    <definedName name="УШИШ">#REF!</definedName>
    <definedName name="ф">#REF!</definedName>
    <definedName name="фв2">[1]НДС!$C$2</definedName>
    <definedName name="Форма">[4]ФОРМА!#REF!</definedName>
    <definedName name="ЧАРБИ">#REF!</definedName>
  </definedNames>
  <calcPr calcId="162913"/>
</workbook>
</file>

<file path=xl/calcChain.xml><?xml version="1.0" encoding="utf-8"?>
<calcChain xmlns="http://schemas.openxmlformats.org/spreadsheetml/2006/main">
  <c r="I18" i="25" l="1"/>
  <c r="Q18" i="25"/>
  <c r="Q19" i="25" s="1"/>
  <c r="O18" i="25"/>
  <c r="M19" i="25"/>
  <c r="L18" i="25"/>
  <c r="H20" i="32" l="1"/>
  <c r="H19" i="32"/>
  <c r="I20" i="32"/>
  <c r="H18" i="30"/>
  <c r="H25" i="30"/>
  <c r="H19" i="30"/>
  <c r="H20" i="30"/>
  <c r="H21" i="30"/>
  <c r="H22" i="30"/>
  <c r="H23" i="30"/>
  <c r="H24" i="30"/>
  <c r="H20" i="29"/>
  <c r="H19" i="29"/>
  <c r="H18" i="29"/>
  <c r="I20" i="29"/>
  <c r="H27" i="28"/>
  <c r="H26" i="28"/>
  <c r="H25" i="28"/>
  <c r="H24" i="28"/>
  <c r="H23" i="28"/>
  <c r="H22" i="28"/>
  <c r="I19" i="26"/>
  <c r="I19" i="25"/>
  <c r="H22" i="24"/>
  <c r="H21" i="24"/>
  <c r="H20" i="24"/>
  <c r="H19" i="24"/>
  <c r="H18" i="24"/>
  <c r="I22" i="24"/>
  <c r="H25" i="17"/>
  <c r="I25" i="17"/>
  <c r="H19" i="17"/>
  <c r="H20" i="17"/>
  <c r="H21" i="17"/>
  <c r="H22" i="17"/>
  <c r="H23" i="17"/>
  <c r="H24" i="17"/>
  <c r="H18" i="17"/>
  <c r="L13" i="30" l="1"/>
  <c r="I25" i="30" l="1"/>
  <c r="I27" i="28"/>
  <c r="G14" i="24"/>
  <c r="E15" i="13" l="1"/>
  <c r="M19" i="17"/>
  <c r="E16" i="13"/>
  <c r="G14" i="30" l="1"/>
  <c r="H6" i="26" l="1"/>
  <c r="G14" i="32" l="1"/>
  <c r="G18" i="28"/>
  <c r="G17" i="28"/>
  <c r="G16" i="28"/>
  <c r="G15" i="28"/>
  <c r="G14" i="28"/>
  <c r="G12" i="27"/>
  <c r="G14" i="26"/>
  <c r="G14" i="25"/>
  <c r="H6" i="13" l="1"/>
  <c r="L15" i="27" l="1"/>
  <c r="P24" i="30" l="1"/>
  <c r="P23" i="30"/>
  <c r="O23" i="30"/>
  <c r="O19" i="30"/>
  <c r="P19" i="30"/>
  <c r="O20" i="30"/>
  <c r="P20" i="30"/>
  <c r="O21" i="30"/>
  <c r="P21" i="30"/>
  <c r="O22" i="30"/>
  <c r="P22" i="30"/>
  <c r="O24" i="30"/>
  <c r="O25" i="30"/>
  <c r="M25" i="30"/>
  <c r="P25" i="30" s="1"/>
  <c r="S25" i="28"/>
  <c r="F25" i="17"/>
  <c r="G23" i="30" l="1"/>
  <c r="I17" i="27" l="1"/>
  <c r="G20" i="30" l="1"/>
  <c r="K11" i="27" l="1"/>
  <c r="K25" i="30" l="1"/>
  <c r="G21" i="30"/>
  <c r="G19" i="29" l="1"/>
  <c r="G18" i="29"/>
  <c r="G14" i="29"/>
  <c r="G26" i="28" l="1"/>
  <c r="G25" i="28"/>
  <c r="G23" i="28"/>
  <c r="G24" i="28"/>
  <c r="G22" i="28"/>
  <c r="G24" i="17" l="1"/>
  <c r="G23" i="17"/>
  <c r="G22" i="17"/>
  <c r="G21" i="17"/>
  <c r="G20" i="17"/>
  <c r="G19" i="17"/>
  <c r="G18" i="17"/>
  <c r="G18" i="24" l="1"/>
  <c r="G19" i="24"/>
  <c r="G20" i="24"/>
  <c r="G21" i="24"/>
  <c r="H18" i="26" l="1"/>
  <c r="G18" i="26" s="1"/>
  <c r="G6" i="17"/>
  <c r="O23" i="28" l="1"/>
  <c r="P23" i="28"/>
  <c r="O24" i="28"/>
  <c r="P24" i="28"/>
  <c r="O25" i="28"/>
  <c r="P25" i="28"/>
  <c r="O26" i="28"/>
  <c r="P22" i="28"/>
  <c r="O22" i="28"/>
  <c r="M27" i="28"/>
  <c r="P15" i="27"/>
  <c r="O18" i="26"/>
  <c r="O19" i="26" s="1"/>
  <c r="P18" i="26"/>
  <c r="P19" i="26" s="1"/>
  <c r="M19" i="26"/>
  <c r="L19" i="26"/>
  <c r="O15" i="27" l="1"/>
  <c r="P26" i="28"/>
  <c r="P27" i="28" s="1"/>
  <c r="I6" i="13" l="1"/>
  <c r="J6" i="13"/>
  <c r="O18" i="30" l="1"/>
  <c r="G22" i="30"/>
  <c r="F20" i="32" l="1"/>
  <c r="H18" i="25"/>
  <c r="H19" i="25" l="1"/>
  <c r="G6" i="25" s="1"/>
  <c r="G18" i="25"/>
  <c r="P18" i="25" s="1"/>
  <c r="G19" i="32" l="1"/>
  <c r="H15" i="27" l="1"/>
  <c r="G15" i="27" s="1"/>
  <c r="H16" i="27" l="1"/>
  <c r="G6" i="28" l="1"/>
  <c r="J22" i="24"/>
  <c r="J25" i="17"/>
  <c r="J25" i="30"/>
  <c r="J27" i="28"/>
  <c r="S16" i="30"/>
  <c r="H19" i="26"/>
  <c r="G6" i="26" s="1"/>
  <c r="J20" i="32"/>
  <c r="J20" i="29"/>
  <c r="J17" i="27"/>
  <c r="H17" i="27" s="1"/>
  <c r="J19" i="26"/>
  <c r="J19" i="25"/>
  <c r="G6" i="32" l="1"/>
  <c r="G6" i="29"/>
  <c r="G5" i="27"/>
  <c r="G20" i="32"/>
  <c r="G6" i="24"/>
  <c r="P18" i="30" l="1"/>
  <c r="G19" i="30"/>
  <c r="G18" i="30" l="1"/>
  <c r="G6" i="30"/>
  <c r="G6" i="13" s="1"/>
</calcChain>
</file>

<file path=xl/sharedStrings.xml><?xml version="1.0" encoding="utf-8"?>
<sst xmlns="http://schemas.openxmlformats.org/spreadsheetml/2006/main" count="514" uniqueCount="179">
  <si>
    <t xml:space="preserve">ქვეპროგრამის დასახელება </t>
  </si>
  <si>
    <t xml:space="preserve">პროგრამის დასახელება </t>
  </si>
  <si>
    <t>პროგრამის კლასიფიკაციის კოდი:</t>
  </si>
  <si>
    <t>პრიორიტეტის დასახელება, რომლის ფარგლებშიც ხორციელდება პროგრამა</t>
  </si>
  <si>
    <t>პროგრამის განმახორციელებელი:</t>
  </si>
  <si>
    <t>პროგრამის ბიუჯეტი</t>
  </si>
  <si>
    <t>პროგრამის მიზანი</t>
  </si>
  <si>
    <t>პროგრამის აღწერა</t>
  </si>
  <si>
    <t>პროგრამის მოსალოდნელი საბოლოო  შედეგი</t>
  </si>
  <si>
    <t>№</t>
  </si>
  <si>
    <t>საბოლოო შედეგის შეფასების ინდიკატორი</t>
  </si>
  <si>
    <t>ინდიკატორის მაჩვენებლები</t>
  </si>
  <si>
    <t>ქვეპროგრამის კლასიფიკაციის კოდი:</t>
  </si>
  <si>
    <t>პროგრამის დასახელება, რომლის ფარგლებშიც ხორციელდება ქვეპროგრამა</t>
  </si>
  <si>
    <t>ქვეპროგრამის ბიუჯეტი</t>
  </si>
  <si>
    <t>ქვეპროგრამის განმახორციელებელი:</t>
  </si>
  <si>
    <t>ქვეპროგრამის მიზანი</t>
  </si>
  <si>
    <t>ქვეპროგრამის აღწერა</t>
  </si>
  <si>
    <t>ქვეპროგრამის მოსალოდნელი შუალედური შედეგი</t>
  </si>
  <si>
    <t>მოსალოდნელი შუალედური შედეგის შეფასების ინდიკატორი</t>
  </si>
  <si>
    <t>ქვეპროგრამის ფორმა</t>
  </si>
  <si>
    <t>ღონისძიების დასახელება</t>
  </si>
  <si>
    <t>პროდუქტები</t>
  </si>
  <si>
    <t>განზომილება</t>
  </si>
  <si>
    <t>რაოდენობა</t>
  </si>
  <si>
    <t>სულ (ლარი)</t>
  </si>
  <si>
    <t>მათ შორის:</t>
  </si>
  <si>
    <t>საბიუჯეტო
სახსრები</t>
  </si>
  <si>
    <t>საკუთარი
სახსრები</t>
  </si>
  <si>
    <t>ერთეულის საშუალო ფასი</t>
  </si>
  <si>
    <t xml:space="preserve">სულ ქვეპროგრამა  </t>
  </si>
  <si>
    <t>დამატებითი ინფორმაცია</t>
  </si>
  <si>
    <t>პროგრამის ფორმა</t>
  </si>
  <si>
    <t>ცდომილების ალბათობა (%/შესაძლო რისკები - აღწერა)</t>
  </si>
  <si>
    <t>06 01 01</t>
  </si>
  <si>
    <t>ჯანმრთელობის დაცვა</t>
  </si>
  <si>
    <t>ქ. ბათუმის მუნიციპალიტეტის მერია,  ჯანმრთელობისა და სოციალური დაცვის სამსახური</t>
  </si>
  <si>
    <t>ქვეპროგრამის ბენეფიციარები უზრუნველყოფილნი არიან მედიკამენტებითა და საკვები დანამატებით</t>
  </si>
  <si>
    <t>ქვეპროგრამის ბენეფიციართა საერთო რაოდენობა</t>
  </si>
  <si>
    <t>დახმარება მედიკამენტების შეძენისათვის</t>
  </si>
  <si>
    <t>18 წლამდე ასაკის ფენილკეტონურიით დაავადებულ  პირთა მატერიალური დახმარება</t>
  </si>
  <si>
    <t>18 წლის ასაკის ზემოთ ფენილკეტონურიით დაავადებულ პირთა მატერიალური დახმარება</t>
  </si>
  <si>
    <t>ბენეფიციარი</t>
  </si>
  <si>
    <t>06 01 02</t>
  </si>
  <si>
    <t>ონკოლოგიურ დაავადებათა ადრეული ფორმების დიაგნოსტიკა და პრევენცია</t>
  </si>
  <si>
    <t xml:space="preserve">ონკოლოგიურ დაავადებათა ადრეული გამოვლენის მიზნით დიაგნოსტიკის ჩატარება </t>
  </si>
  <si>
    <t>დიაგნოსტირებულ ბენეფიციართა რაოდენობა</t>
  </si>
  <si>
    <t>ქ. ბათუმში რეგისტრირებული 30-დან 40 წლამდე ქალებისათვის მამოლოგის კონსულტაცია და მამოგრაფია</t>
  </si>
  <si>
    <t>ონკომარკერი</t>
  </si>
  <si>
    <t>06 01 03</t>
  </si>
  <si>
    <t>ფსიქიური პრობლემების მქონე პირთა ფსიქო-სოციალური რეაბილიტაცია</t>
  </si>
  <si>
    <t> ქვეპროგრამის ბენეფიციართა რაოდენობა</t>
  </si>
  <si>
    <t>ფსიქო-სოციალური რეაბილიტაცია</t>
  </si>
  <si>
    <t>06 01 04</t>
  </si>
  <si>
    <t>მოწყვლადი ჯგუფების სტომატოლოგიური და  ორთოპედიული  მომსახურება</t>
  </si>
  <si>
    <t>სტომატოლოგიური და ორთოპედიული მომსახურებით მოსარგებლე ბენეფიციართა რაოდენობა</t>
  </si>
  <si>
    <t>06 01 06</t>
  </si>
  <si>
    <t>კლიმატოთერაპიის კურსის ჩატარება</t>
  </si>
  <si>
    <t>ქვეპროგრამის ბენეფიციართათვის ჩატარებულია კლიმატოთერაპიის 12 დღიანი კურსი</t>
  </si>
  <si>
    <t>06 01 07</t>
  </si>
  <si>
    <t>ახალშობილთა და ბავშვთა განვითარების შეფერხების პრევენცია და რეაბილიტაცია</t>
  </si>
  <si>
    <t>ბავშვთა მენჯ-ბარძაყის სახსრის დისპლაზიისა და თანდაყოლილი ამოვარდნილობის მკურნალობა</t>
  </si>
  <si>
    <t>ქვეპროგრამაში ჩართული სმენის დარღვევების მქონე ბენეფიციართა რაოდენობა</t>
  </si>
  <si>
    <t>ქ. ბათუმში რეგისტრირებულ 7 წლამდე ასაკის განვითარების შეფერხების მქონე ბავშვებისათვის ჩატარებული რეაბილიტაციის რაოდენობა</t>
  </si>
  <si>
    <t>ქ. ბათუმში რეგისტრირებულ ახალშობილთა სმენის სკრინინგული გამოკვლევა</t>
  </si>
  <si>
    <t xml:space="preserve">ქ. ბათუმში რეგისტრირებული 2-დან 10 წლამდე ასაკის სმენის დარღვევის მქონე ბავშვთა რეაბილიტაცია </t>
  </si>
  <si>
    <t xml:space="preserve">ქ. ბათუმში რეგისტრირებულ 7 წლამდე ასაკის განვითარების შეფერხების მქონე ბავშვებისათვის რეაბილიტაციის კურსის ჩატარება. </t>
  </si>
  <si>
    <t>აუტიზმის სპექტრის დარღვევის მქონე ბავშვთა რეაბილიტაცია</t>
  </si>
  <si>
    <t>ვიზიტი</t>
  </si>
  <si>
    <t>06 01 08</t>
  </si>
  <si>
    <t xml:space="preserve">ქ. ბათუმში რეგისტრირებული ჰემოდიალიზის ცენტრის პაციენტთათვის ყოველთვიური მატერიალური დახმარება </t>
  </si>
  <si>
    <t>მოქალაქეთა ინდივიდუალური სამედიცინო დახმარება</t>
  </si>
  <si>
    <t>ბენეფიციართა გეგმიური ოპერაციული  მკურნალობის თანადაფინანსება</t>
  </si>
  <si>
    <t>თემზე დაფუძნებული მობილური გუნდის მომსახურება</t>
  </si>
  <si>
    <t>ქვეპროგრამის ბენეფიციართა რაოდენობა</t>
  </si>
  <si>
    <t>გაზრდილია ჯანმრთელობის დაცვის სერვისებზე ხელმისაწვდომობა, უზრუნველყოფილია დაავადებათა ადრეული გამოვლენა, პრევენცია და მკურნალობა</t>
  </si>
  <si>
    <t>06 01</t>
  </si>
  <si>
    <t>ჯანმრთელობის დაცვა და  სოციალური უზრუნველყოფა</t>
  </si>
  <si>
    <t xml:space="preserve">ჯანმრთელობის დაცვა </t>
  </si>
  <si>
    <t>ბენეფიციართა რაოდენობა, რომელზეც ვრცელდება პროგრამით გათვალისწინებული შეღავათები</t>
  </si>
  <si>
    <t xml:space="preserve">ბენეფიციართა რაოდენობა, რომელთაც დაავადებათა ადრეული გამოვლენის და პრევენციის მიზნით ჩაუტარდათ დიაგნოსტიკა და სკრინინგი </t>
  </si>
  <si>
    <t>ჯანმრთელობის დაცვის პროგრამაში ბენეფიციართა ჩართულობის %-ლი მაჩვენებელი</t>
  </si>
  <si>
    <t>ქ. ბათუმის მუნიციპალიტეტის მერიის ჯანმრთელობისა და სოციალური დაცვის სამსახური</t>
  </si>
  <si>
    <t>ონკოლოგიურ დაავადებათა ადრეული გამოვლენის მიზნით განხორციელებულია დიაგნოსტიკა</t>
  </si>
  <si>
    <t>ბენეფიციართა რაოდენობა, რომელთაც ჩაუტარდათ სმენის სქრინინგული გამოკვლევა</t>
  </si>
  <si>
    <t>2025 წლის დაფინანსება
(ლარი)</t>
  </si>
  <si>
    <t>მიზნობრივი
2025 წელი</t>
  </si>
  <si>
    <t xml:space="preserve">ფილტვის კიბოს სქრინინგი  </t>
  </si>
  <si>
    <t>ქვეპროგრამის ბენეფიციართათვის მიწოდებულია სტომატოლოგიური და ორთოპედიული მომსახურება</t>
  </si>
  <si>
    <t>მაღალტექნოლოგიური ამბულატორიული კვლევების დაფინანსება</t>
  </si>
  <si>
    <t>გეგმიური გულის ან/და კორონარული არტერიების ანგიოგრაფიის დაფინანსება</t>
  </si>
  <si>
    <t>2026 წლის დაფინანსება
(ლარი)</t>
  </si>
  <si>
    <t>მიზნობრივი
2026 წელი</t>
  </si>
  <si>
    <t>მოწყვლადი სოციალური ჯგუფების მქონე პირთა მედიკამენტებითა და საკვები დანამატების კომპენსაციით უზრუნველყოფა</t>
  </si>
  <si>
    <t>აუტიზმის სპექტრის დარღვევის მქონე ბავშვთა ცენტრში ვიზიტების რაოდენობა</t>
  </si>
  <si>
    <t>5% - მომართვიანობის ცვლილება</t>
  </si>
  <si>
    <t>გაკვეთილი</t>
  </si>
  <si>
    <t>3% -  მომართვიანობის ცვლილება</t>
  </si>
  <si>
    <t>06 01 05</t>
  </si>
  <si>
    <t>ანგიოგრაფიის დაფინანსება</t>
  </si>
  <si>
    <t>2027 წლის დაფინანსება
(ლარი)</t>
  </si>
  <si>
    <t>ბრონქული ასთმით და ქოდის მქონე დაავადებულ პაციენტთა მედიკამენტებით უზრუნველყოფა</t>
  </si>
  <si>
    <t>18 წლამდე ასაკის ჰომოცისტეინურიით, ცელიაკიით, გალაქტოზემიით და მუკოვისციდოზით  დაავადებულ  პირთა მატერიალური დახმარება</t>
  </si>
  <si>
    <t>გულის კტ კორონაროგრაფია</t>
  </si>
  <si>
    <t>მიზნობრივი
2027 წელი</t>
  </si>
  <si>
    <t>,</t>
  </si>
  <si>
    <t>ლეიკემიით დაავადებული 18 წლის ჩათვლით პირებისათვის ყოველთვიურად მატერიალური დახმარების გაცემა</t>
  </si>
  <si>
    <t>მობილური გუნდის მიერ ბენეფიციართა ბინაზე მომსახურება</t>
  </si>
  <si>
    <t>25-დან 30 წლამდე ასაკის ქალებისათვის სარძევე ჯირკვლის ელასტოგრაფია</t>
  </si>
  <si>
    <t>ქ. ბათუმში რეგისტრირებული ქალებისათვის  საშვილოსნოს, საკვერცხეების, მკერდის, ფარისებრი ჯირკვლის სხვადასხვა პათოლოგიების ონკო-მარკერებით კვლევა</t>
  </si>
  <si>
    <t xml:space="preserve">სტომატოლოგიურ და ორთოპედიულ მომსახურებაზე გაწეული ხარჯი </t>
  </si>
  <si>
    <t>5% - ინფორმირებულობის დაბალი დონე, მომართვიანობის ცვლილება (+/-)</t>
  </si>
  <si>
    <t>5% - ინფორმირებულობის დაბალი დონე, მომართვიანობის ცვლილება  (+/-)</t>
  </si>
  <si>
    <t>2% - ინფორმირებულობის დაბალი დონე, მომართვიანობის ცვლილება (+/-)</t>
  </si>
  <si>
    <t>ლურჯი მომსახურება ვის ეხება</t>
  </si>
  <si>
    <t>ჰემოდიალიზის ცენტრის პაციენტთა და ლეიკემიით დაავადებულ ბავშვთა მატერიალური დახმარება</t>
  </si>
  <si>
    <t>ლურჯი ასოებით დამატებითი ინფორმაციიაა</t>
  </si>
  <si>
    <t>მოწყვლადი სოციალური კატეგორიებისა და ქრონიკული დაავადების მქონე პირთა მედიკამენტებითა და ჯანმრთელობისთვის საჭირო საკვები დანამატებით უზრუნველყოფა.</t>
  </si>
  <si>
    <t>5% - მომართვიანობის ცვლილება +/-</t>
  </si>
  <si>
    <t>2% - მომართვიანობის ცვლილება +/-</t>
  </si>
  <si>
    <t>1. განხორციელებულია ბინაზე მომსახურება;
2. შემცირებულია რეჰოსპიტალიზაციის შემთხვევათა რაოდენობა.</t>
  </si>
  <si>
    <t>სამი და მეტი შშმ პირთა (ოჯახში) დახმარება მედიკამენტების შეძენისათვის</t>
  </si>
  <si>
    <t>ქ. ბათუმში მცხოვრებ ფსიქიური პრობლემების მქონე პირთათვის სარეაბილიტაციო ღონისძიებების ჩატარება</t>
  </si>
  <si>
    <t>რეაბილიტაციის პროცესის ეს ნაწილი გულისხმობს შეზღუდული შესაძლებლობის მქონე პირთა ინტეგრაციას ან რეინტეგრაციას საზოგადოებასთან, რითიც ეხმარება მათ მოერგოს ოჯახისა და საზოგადოების მოთხოვნებს. აღნიშნული ქვეპროგრამით ისარგებლებენ: ქ. ბათუმში რეგისტრირებული შშმ სტატუსის მქონე 18 წელს გადაცილებული ფსიქიური პრობლემების მქონე პირები. თითოეული ბენეფიციარისთვის ხდება რეაბილიტაციის ინდივიდუალური პროგრამის შედგენა. კერძოდ: უტარდებათ ერგოთერაპია, არტთერაპია, ოკუპაციური თერაპია, ფსიქოლოგიური დახმარება, პედაგოგის მომსახურება, ჩართული არიან სხვადასხვა კულტურულ ღონისძიებებში, ხდება საყოფაცხოვრებო და პროფესიული უნარ-ჩვევების გამომუშავება.</t>
  </si>
  <si>
    <t>ფსიქიური პრობლემების მქონე პირთათვის ჩატარებულია სარეაბილიტაციო ღონისძიებები</t>
  </si>
  <si>
    <t>ქ. ბათუმში რეგისტრირებულ ჰემოდიალიზის ცენტრის პაციენტთა და ლეიკემიით დაავადებულ ბავშვთა მატერიალური დახმარება</t>
  </si>
  <si>
    <t>ქვეპროგრამის ბენეფიციარები უზრუნველყოფილნი არიან მატერიალური დახმარებით</t>
  </si>
  <si>
    <t>მოწყვლადი კატეგორიის მქონე პირების დიაგნოსტიკური კვლევებისა და ოპერაციული მკურნალობის თანადაფინანსების უზრუნველყოფა</t>
  </si>
  <si>
    <t>ზოგიერთი ნოზოლოგიის დაფინანსება, რომელიც არ ფინანსდება საყოველთაო ჯანდაცვის მიერ</t>
  </si>
  <si>
    <t>მძიმე ფსიქიკური აშლილობის მქონე პირები, რომლებიც ხშირად ან ხანგრძლივი დროით თავსდებიან სტაციონარში, ხოლო სტაციონარიდან გაწერის შემდეგ, სულ მცირე ბოლო სამი თვის განმავლობაში, მიუხედავად საჭიროებისა არ/ან ვერ აკითხავენ ამბულატორიულ დაწესებულებას, ხშირად რჩებიან მკურნალობის გარეშე, რაც ფსიქოპათოლოგიური სიმპტომატიკისა და ჯანმრთელობის მდგომარეობის გაუარესებას იწვევს. ამ ადამიანებისათვის აუცილებლობას წარმოადგენს უწყვეტი მომსახურეობის განხორციელება, რომელიც შეუძლებელია სათემო სერვისების განვითარების გარეშე. ფსიქიკური ჯანმრთელობის დაცვის სახელმწიფო კონცეფციის თანახმად, პრიორიტეტულია, თანამედროვე თემზე დაფუძნებული სერვისების დანერგვის საფეხურეობრივი პროცესი და ფსიქოსოციალური რეაბილიტაციისა და ბინაზე მომსახურების სერვისის განვითარება მობილური გუნდის  (ფსიქიატრი, სოციალური მუშაკი, ფსიქოლოგი, ექთანი/უმცროსი ექიმი) საშუალებით. აქედან გამომდინარე, ქ. ბათუმის მუნიციპალიტეტმა შეიმუშავა ქ. ბათუმში რეგისტრირებული პაციენტებისათვის თემზე დაფუძნებული მობილური გუნდის მომსახურების ღონისძიება, რომლის ფარგლებში გათვალისწინებულია:
ა) მდგომარეობის ინდივიდუალური მართვის გეგმის შემუშავება და განხორციელება თითოეული პაციენტისათვის; 
ბ) შინ მომსახურება, რეგულარული ვიზიტები პაციენტის საცხოვრებელი ადგილის მიხედვით ( 4-მდე თვეში), სატელეფონო კონსულტაცია; 
გ) მობილური გუნდის ექიმი-ფსიქიატრის მიერ დანიშნული მედიკამენტებით უზრუნველყოფა; 
დ) პაციენტის სოციალური უნარ-ჩვევების ტრენინგი, სამედიცინო მომსახურებასთან ერთად სოციალური პრობლემების მოგვარებაში დახმარება (საჭიროების შესაბამისად პაციენტის და მისი მხარდამჭერების ინფორმირება ან/და დოკუმენტაციის შეგროვებაში დახმარება ან/და თანხლება უწყებებში ვიზიტისას);
ე) პაციენტის, პაციენტის ოჯახის წევრების და მხარდამჭერების ფსიქოგანათლება და მხარდამჭერი ფსიქოთერაპია; 
ვ) ფსიქიატრიულ საავადმყოფოში სტაციონირების კრიტერიუმების არსებობის შემთხვევაში პაციენტის სტაციონირების ორგანიზება; 
ზ) 8 საათის მანძილზე სერვისის ხელმისაწვდომობა;  
თ) სომატური პრობლემების გამოვლენის შემთხვევაში პაციენტის და მისი მხარდამჭერების ინფორმირება არსებული სომატური პრობლემების, შემდგომი კვლევის საჭიროების და ხელმისაწვდომი პროგრამების შესახებ, ამასთან, სომატური პროფილის ექიმთან ვიზიტისას ან გამოკვლევებისას თანხლება, თუ დამოუკიდებლად ამას ვერ ახერხებს პაციენტი და სომატური პრობლემები ნეგატიურად აისახება მის ფსიქიკურ მდგომარეობაზე.</t>
  </si>
  <si>
    <t>ქვეპროგრამით გათვალისწინებული ყველა სახის მომსახურება განხორციელდება სამედიცინო ვაუჩერის საშუალებით. ვაუჩერის გაცემის, გამოყენების წესს განსაზღვრავს ქ. ბათუმის მუნიციპალიტეტის მერი.</t>
  </si>
  <si>
    <t>განხორციელდა მკურნალობისა და დიაგნოსტიკური კვლევების თანადაფინანსება, რამაც ხელი შეუწყო მოსახლეობის ჯანმრთელობის მდგომარეობის გაუჯობესებას.</t>
  </si>
  <si>
    <r>
      <t>მოსახლეობისთვის სამედიცინო მომსახურებაზე ხელმისაწვდომობის გაზრდა ქ. ბათუმის მუნიციპალიტეტის მერიის ერთ-ერთ მთავარ პრიორიტეტს წარმოადგენს. ქ. ბათუმის მოსახლეობის სამედიცინო დახმარება ძირითადად უზრუნველყოფილია სახელმწიფო ბიუჯეტით (საქართველოსა და აჭარის ჯანმრთელობისა და სოციალური დაცვის სამინისტროების პროგრამები) დაფინანსებული პროგრამებით, თუმცა რჩება სამედიცინო სერვისების ნაწილი, რომელთა სრულად დაფინასება აღნიშნული პროგრამების ფარგლებში ვერ ხერხდება. აღნიშნულიდან გამომდინარე, ქ. ბათუმის მუნიციპალიტეტის საშუალოვადიან პრიორიტეტს წამოადგენს სოციალური თანასწორობის უზრუნველყოფა ქალაქის მოსახლეობისთვის, რაც</t>
    </r>
    <r>
      <rPr>
        <sz val="9"/>
        <color rgb="FFFF0000"/>
        <rFont val="Sylfaen"/>
        <family val="1"/>
      </rPr>
      <t xml:space="preserve"> </t>
    </r>
    <r>
      <rPr>
        <sz val="9"/>
        <rFont val="Sylfaen"/>
        <family val="1"/>
      </rPr>
      <t>გულისხმობს მკურნალობასა და რეაბილიტაციასთან დაკავშირებული ხარჯების შემცირებას სოციალურად დაუცველი ოჯახებისთვის, საზოგადოების მოწყვლადი ჯგუფებისათვის და შეზღუდული შესაძლებლობების მქონე პირებისთვის. მუნიციპალიტეტის პრიორიტეტს ჯანმრთელობის დაცვის მიმართულებით ასევე წარმოადგენს ავადობისა და სიკვდილიანობის ძირითადი მიზეზების პრევენცია, პიროვნების</t>
    </r>
    <r>
      <rPr>
        <sz val="9"/>
        <color rgb="FFFF0000"/>
        <rFont val="Sylfaen"/>
        <family val="1"/>
      </rPr>
      <t xml:space="preserve"> </t>
    </r>
    <r>
      <rPr>
        <sz val="9"/>
        <rFont val="Sylfaen"/>
        <family val="1"/>
      </rPr>
      <t>შესაძლებლობების შეზღუდვის შემცირება, რაც საზოგადოების ჯანმრთელობის გაუმჯობესებას შეუწყობს ხელს. აღნიშნულის მიღწევა ნაწილობრივ შესაძლებელია ჯანმრთელობის დაცვის პროგრამის ფარგლებში დაგეგმილი ქვეპროგრამების მეშვეობით.</t>
    </r>
  </si>
  <si>
    <t>გაეროს მდგრადი განვითარების მიზნების შესაბამისობა პროგრამასთან</t>
  </si>
  <si>
    <t>მიზანი 1 - სიღარიბის ყველა ფორმის აღმოფხვრა
მიზანი 3 - ჯანსაღი ცხოვრებისა და კეთილდღეობის უზრუნველყოფა ყველა ასაკის ადამიანისათვის</t>
  </si>
  <si>
    <t>მოსახლეობის სიცოცხლის გახანგრძლივება და ჯანმრთელობის მდგომარეობის გაუმჯობესება
ავადობის პრევენცია და შეზღუდული შესაძლებლობის სტატუსის განვითარების რისკის შემცირება
ჯანმრთელობის დაცვის სერვისებზე ხელმისაწვდომობის გაზრდა</t>
  </si>
  <si>
    <t>06 01 09</t>
  </si>
  <si>
    <t>სერვისის რაოდენობა</t>
  </si>
  <si>
    <t>დახმარება შაქრიანი დიაბეტით დაავადებულ სოციალურად დაუცველ 100000-მდე ქულის მქონე პირთა, შშმ პირთა და ასაკით პენსიონერთათვის გლუკომეტრის ჩხირების შეძენის მიზნით</t>
  </si>
  <si>
    <t>ქრონიკული დაავადების მქონე პაციენტებისათვის სასიცოცხლო აუცილებლობას წარმოადგენს მედიკამენტების მიღება, რაც დიდ ხარჯებთან არის დაკავშირებული და რისი შეძენაც მოწყვლადი კატეგორიის მქონე მოსახლეობას არ შეუძლია. ამ მიზნით შემუშავებული იქნა ქრონიკული დაავადების მქონე პაციენტთა მედიკამენტებით უზრუნველყოფის სახელმწიფო პროგრამა, თუმცა ზოგიერთი ქრონიკული დაავადების (ბრონქული ასთმა, ქოდი) შემთხვევაში მოქალაქეები დამატებით ითხოვენ მედიკამენტებს. აქედან გამომდინარე, მათი დახმარების მიზნით, ქ. ბათუმის მერიამ შეიმუშავა ზემოაღნიშნული ქვეპროგრამა. 
ქვეპროგრამის ფარგლებში ხორციელდება შემდეგი სერვისები: 
1) მედიკამენტები მიეწოდება ბრონქული ასთმის და ქოდის მქონე 19 წლამდე ასაკის პირებს, 100 000-მდე სარეიტინგო ქულის მქონე პირებს, შშმ პირებსა და ასაკით პენსიონერებს.
2) ერთ ოჯახში მცხოვრებ სამ და მეტ შშმ პირზე დახმარება (თითოეულზე) მედიკამენტების შეძენისათვის;
3) მოწყვლადი კატეგორიის ბენეფეციართა დახმარება მედიკამენტების შეძენის მიზნით;
4) 18 წლამდე ასაკის ფენილკეტონურიით დაავადებულ პირთა მატერიალური დახმარება;
5) 18 წლამდე ასაკის ჰომოცისტეინურიით, ცელიაკიით, გალაქტოზემიით და მუკოვისციდოზით დაავადებულ პირთა მატერიალური დახმარება;
6) 18 წლის ასაკის ზემოთ ფენილკეტონურიით დაავადებულ პირთა მატერიალური დახმარება;
7) დახმარება შაქრიანი დიაბეტით დაავადებულ სოციალურად დაუცველ 100000-მდე ქულის მქონე პირთა, შშმ პირთა და ასაკით პენსიონერთათვის, გლუკომეტრის ჩხირების შეძენის მიზნით.</t>
  </si>
  <si>
    <t>2028 წლის დაფინანსება
(ლარი)</t>
  </si>
  <si>
    <t>საბაზისო
2024 წელი</t>
  </si>
  <si>
    <t>მიზნობრივი
2028 წელი</t>
  </si>
  <si>
    <t>საბაზისო 
2024 წელი</t>
  </si>
  <si>
    <t>18 წლამდე ასაკის ფენილკეტონურიით დაავადებულ პირთა მატერიალური დახმარება, 18 წლამდე ასაკის ჰომოცისტეინურიით, ცელიაკიით, გალაქტოზემიით და მუკოვისციდოზით  დაავადებულ პირთა მატერიალური დახმარება, 18 წლის ასაკის ზემოთ ფენილკეტონურიით დაავადებულ პირთა მატერიალური დახმარება - აღნიშნულ ღონისძიებებში ჩასართავად ბენეფიციარმა უნდა წარმოადგინოს შემდეგი დოკუმენტაცია:
1. განცხადება; 
2. პირადობის დამადასტურებელი მოწმობა; 
3. სოციალურად დაუცველი ოჯახების მონაცემთა ერთიან ბაზაში რეგისტრირების ან სტატუსის დამადასტურებელი მოწმობა ასეთის არსებობის შემთხვევაში; 
4. ცნობა ჯანმრთელობის მდგომარეობის შესახებ - ფორმა IV-100/ა; 
5. საბანკო რეკვიზიტები.</t>
  </si>
  <si>
    <t>გამომდინარე იქედან, რომ მსოფლიოში და შესაბამისად ქვეყანაში მკვეთრად მოიმატა ონკო-პაციენტთა რაოდენობამ, ონკოლოგიური დაავადებების საწყის, ადრეულ ეტაპზე გამოვლენის მიზნით, როცა განკურნების შანსი 75%-მდე აღწევს, მუნიციპალიტეტმა შეიმუშავა აღნიშნული ქვეპროგრამა შემდეგი ღონისძიებებით: ქ. ბათუმში რეგისტრირებულ 30-დან 40 წლამდე ასაკის ქალებში მამოგრაფიული გამოკვლევა, ასევე მკერდის, პროსტატის, საშვილოსნოს, საკვერცხეების, ფარისებრი ჯირკვლის სხვადასხვა პათოლოგიებით დაავადებულ პირთა გამოკვლევა ონკომარკერებით; 25-დან 30 წლამდე ასაკის ქალებისათვის სარძევე ჯირკვლის ელასტოგრაფია. 50-დან 65 წლამდე ასაკის ქალებისა და მამაკაცებისათვის ფილტვის კიბოს სქრინინგი (გამოკითხვა, ექიმის კონსულტაცია და kT კვლევა).</t>
  </si>
  <si>
    <t>ქვეპროგრამის ფარგლებში დაგეგმილი მომსახურებით ისარგებლებენ ქ. ბათუმში 2025 წლის პირველ იანვრამდე რეგისტრირებული შესაბამისი ასაკის ბენეფიციარები ტენდერით გამარჯვებულ სამედიცინო ორგანიზაციაში პირადობის დამადასტურებელი მოწმობის წარდგენის შემთხვევაში.</t>
  </si>
  <si>
    <r>
      <rPr>
        <b/>
        <sz val="9"/>
        <rFont val="Sylfaen"/>
        <family val="1"/>
      </rPr>
      <t xml:space="preserve">ქვეპროგრამით ისარგებლებენ: </t>
    </r>
    <r>
      <rPr>
        <sz val="9"/>
        <rFont val="Sylfaen"/>
        <family val="1"/>
      </rPr>
      <t xml:space="preserve">
1) 2025 წლის 1 იანვრამდე რეგისტრირებული პირები (გარდა პირველი, მესამე და მეოთხე ღონისძიებისა, ვინაიდან ისინი შეიძლება რეგისტრირებული იყვნენ 2024 წლის თებერვალ-დეკემბერში);
2) ქ. ბათუმში 2025 წლის 1 იანვრის მდგომარეობით რეგისტირებულ 2-და 10 წლამდე ასაკის სმენის დარღვევის მქონე ბავშვები;
3) ქ. ბათუმში 2025 წლის 1 იანვრის მდგომარეობით რეგისტირებულ 7 წლამდე ასაკის შემდეგი პათოლოგიის მქონე ბავშვები: დაუნის სინდრომი, ცერებრალური დამბლა, აუტიზმი და სხვა. აღნიშნული მომსახურეობა გაეწევათ იმ ბავშვებს, რომლებიც ვერ სარგებლობენ საქართველოს ჯანდაცვის სამინისტროს ბავშვთა ადრეული განვითარების ქვეპროგრამით. ყოველთვიურად, სპეციალისტთა გუნდის ერთი ან რამდენიმე პროფესიონალის (ადრეული განვითარების სპეციალისტი,ფსიქოლოგი, ოკუპაციური თერაპევტი, ლოგოპედი, სპეციალური პედაგოგი და სხვა) მიერ მომსახურების გაწევის მიზანია ბავშვის განვითარების სფეროების (ფიზიკური, კოგნიტური, სოციალური, ემოციური, კომუნიკაცია, ადაპტური ქცევა) სტიმულირება, მშობელთა ცნობიერების და ინფორმირებულობის გაზრდა, მხარდაჭერა, ბავშვის განვითარების პროცესში ჩართვა/განათლება. საჭირო პროფესიონალების ჩართულობა და ჯერადობა განისაზღვრება შეფასებიდან გამომდინარე და ასახულია ბავშვისა და ოჯახის ინდივიდუალურ გეგმაში. 5 წლის შესრულების თვის ჩათვლით მომსახურებაში ჩართული ყველა ბენეფიციარისათვის, დაფინანსებული მომსახურების (ვიზიტის) მაქსიმალური რაოდენობა თვეში შეადგენს 8-ს. 5-დან 7 წლის შესრულების თვის ჩათვლით ბენეფიციარებისთვის მომსახურებაში ჩართვიდან (დაწყებიდან) ერთი წლის (თორმეტი თვის) განმავლობაში, დაფინანსებული მომსახურების (ვიზიტის) მაქსიმალური რაოდენობა თვეში შეადგენს ასევე 8-ს, მომსახურებაში ჩართვიდან (დაწყებიდან) მეორე წლის (შემდეგი თორმეტი თვის) განმავლობაში - 6-ს. ამასთან, ამ ქვეპუნქტით გათვალისწინებული პირობები ვრცელდება ამ პროგრამის ამოქმედებამდე, მ.შ. წინა წლებში მომსახურებაში ჩართულ ბენეფიციარებზეც; R62.0 (განვითარების ეტაპების დაყოვნება) დიაგნოზის შემთხვევაში სრულად დაფინანსდებიან: 1. შშმ სტატუსი მქონე ბავშვები; 2. რეინტეგრაციის შემწეობის მიმღები ოჯახების ბავშვები; 3. მინდობით აღზრდაში ან სააღმზრდელო დაწესებულებაში მყოფი ბავშვები, თუკი ამ დაწესებულების მიერ არ ხდება ამ პროგრამით გათვალისწინებული მომსახურების მიწოდება; 4. მარტოხელა მშობლის სტატუსის მქონე პირის შვილები; 5. ომისა და სამხედრო ძალების ვეტერანთა შვილები; 6. შშმ სტატუსის მქონე პირის შვილები; 7. ბავშვები, რომელთა ოჯახები დარეგისტრირებულნი არიან სოციალურად დაუცველი ოჯახების ერთიან მონაცემთა ბაზაში 0-დან 200 000-ის ჩათვლით სარეიტინგო ქულით; 8. თუ ოჯახში ერთზე მეტ ბავშვს ესაჭიროება დახმარება, ქვეპროგრამის ფარგლებში; 9. მრავალშვილიანი ოჯახის ბავშვები (ოთხი და/ან მეტი არასრულწლოვანი ბავშვი), ხოლო სხვა კატეგორიის ბენეფიციარები ისარგებლებენ 50 პროცენტიანი თანაგახდის სერვისით.</t>
    </r>
  </si>
  <si>
    <t>„აუტიზმის სპექტრის დარღვევის მქონე ბავშვთა რეაბილიტაცია" ღონისძიების მოსარგებლეები არიან დაავადებათა საერთაშორისო კლასიფიკატორის (ICD-10) განვითარების ზოგადი აშლილობების (F84.0-F84.9) ჯგუფის დიაგნოზის მქონე 2-დან 18 წლის ასაკის ჩათვლით საქართველოს მოქალაქეები, რომლებიც 2025 წლის 1 იანვრის მდგომარეობით რეგისტრირებული არიან ქ. ბათუმში.
ქ. ბათუმში რეგისტრირებულ 7 წლამდე ასაკის განვითარების შეფერხების მქონე ბავშვებისათვის რეაბილიტაციის კურსის ჩატარება და აუტიზმის სპექტრის დარღვევის მქონე ბავშვთა რეაბილიტაცია დაფინანსდება ვაუჩერული პრინციპით. ვაუჩერის გაცემის-გამოყენების წესი განისაზღვრება ქ. ბათუმის მერის ბრძანებით.</t>
  </si>
  <si>
    <t xml:space="preserve">ქვეპროგრამით ისარგებლებენ ქ. ბათუმში 2025  წლის 1 იანვრამდე რეგისტრირებული პირები, რომლებიც გადიან მკურნალობის კურსს ჰემოდიალიზის ცენტრებში. აგრეთვე, ქ. ბათუმში რეგისტრირებული 18 წლის ასაკის ჩათვლით ლეიკემიით დაავადებული პირები. </t>
  </si>
  <si>
    <t xml:space="preserve">ზოგიერთი ნოზოლოგიის დაფინანსება, რომელიც არ ფინანსდება საყოველთაო ჯანდაცვის მიერ - აღნიშნულ ღონისძიებაში ჩასართავად ბენეფიციარმა უნდა წარმოადგინოს შემდეგი დოკუმენტაცია: 1. განცხადება; 2. პირადობის დამადასტურებელი მოწმობა; 3. სოციალურად დაუცველი ოჯახების მონაცემთა ერთიან ბაზაში რეგისტრირების მოწმობა ასეთის არსებობის შემთხვევაში; 4. ცნობა ჯანმრთელობის მდგომარეობის შესახებ - ფორმა IV-100/ა. 5. სამედიცინო ორგანიზაციის მიერ წარმოდგენილი ანგარიშ-ფაქტურა მომსახურეობის მითითებით. დაფინანსებული იქნება სტაციონარულად: საშარდე გზების ინფექციები , სისტემური წითელი მგლურა, პოლიართრიტი 6 წლიდან ზემოთ ასაკის პირებში, ხოლო მანიპულაციები საშვილოსნოზე (საოფისე ჰისტეროსკოპია, საშვილოსნოს  მიკროჰისტეროსკოპია ბიოფსიით,  საშვილოსნოს ყელის დაზიანებს ამოკვეთა, საშვილოსნოს ყელის კონიზაცია დიათერმიის ან ლაზერის ხმარებით, საშვილოსნოს ყელის აბლაცია ბიოფსიით) ქ. ბათუმში 2025 წლის 1 იანვრამდე რეგისტრირებულ საქართველოს მოქალაქეებზე (60 წლამდე ქალები, 65 წლამდე მამაკაცები, რომელთა თვიური დარიცხული ხელფასი ნაკლებია საშუალო ხელფასზე (1000 ლარი თვეში /არასტაბილური შემოსავლის მქონე)/ თვითდასაქმებული), კლინიკიდან წარმოდგენილი ანგარიშფაქტურის  70 პროცენტის ფარგლებში. </t>
  </si>
  <si>
    <t xml:space="preserve">ბენეფიციართა გეგმიური ოპერაციული მკურნალობის თანადაფინანსება ღონისძიების ფარგლებში მომსახურეობა გაეწევათ ქ. ბათუმში 2025 წლის 1 იანვრამდე რეგისტრირებულ საქართველოს შემდეგ მოქალაქეებს:
1. N 36-ე დადგენილებით სოციალურად დაუცველი ოჯახების მონაცემთა ერთიან ბაზაში რეგისტრირებულ ოჯახის წევრებს, რომლებსაც მინიჭებული აქვთ 100 001-დან 200 000-ის ჩათვლით სარეიტინგო ქულა; 
2. მოქალაქეებს, რომელთა დახმარების საჭიროება დასტურდება ადმინისტრაციული ერთეულის მენეჯერის მიერ გაცემული დასკვნის საფუძველზე. 
3. 165-ე დადგენილების ბენეფიციარებს ( 0-6  წლამდე ასაკის ბავშვებს, ასაკით პენსიონერებს, სტუდენტებს), რომელთაც არ აქვთ 100 000-ის ჩათვლით სარეიტინგო ქულა და არ სარგებლობენ აჭარის ჯანმრთელობისა და სოციალური დაცვის სამინისტროს მიზნობრივი პროგრამებით. მათ დაუფინანსდებათ მკურნალობა გარკვეული სქემის მიხედვით: „საყოველთაო ჯანდაცვაზე გადასვლის მიზნით გასატარებელ ზოგიერთ ღონისძიებათა შესახებ“ საქართველოს მთავრობის 2013 წლის 21 თებერვლის №36 დადგენილებაში ცვლილების შეტანის თაობაზე (საყოველთაო დაზღვევით დაფინანსებული თანხიდან) N36-ე დადგენილების ბენეფიციარებს 30 %-ის, მაგრამ არაუმეტეს 1500 ლარის ოდენობით (ლიმიტის ფარგლებში) მოსარგებლის მხრიდან, ხოლო 165 -ე დადგენილების ზემოთ ჩამოთვლილ ბენეფიციარებს - 0-6 წლამდე ასაკის ბავშვებს და სტუდენტებს 20 პროცენტის, მაგრამ არაუმეტეს 1000 ლარისა,  ხოლო ასაკით პენსიონერებს 10 პროცენტის ოდენობით, მაგრამ არაუმეტეს 500 ლარისა.
აღნიშნულ ღონისძიებაში ჩასართავად ბენეფიციარმა უნდა წარმოადგინოს შემდეგი დოკუმენტაცია: 1.განცხადება; 2. პირადობის დამადასტურებელი მოწმობა; 3. სოციალურად დაუცველი ოჯახების მონაცემთა ერთიან ბაზაში რეგისტრირების მოწმობა ასეთის არსებობის შემთხვევაში; 4. ცნობა ჯანმრთელობის მდგომარეობის შესახებ - ფორმა IV-100/ა. 5. სამედიცინო ორგანიზაციის მიერ წარმოდგენილი ანგარიშ-ფაქტურა მომსახურეობის მითითებით. 6. საყოველთაო ჯანდაცვის მიერ გაცემული მიმართვა მის მიერ ასანაზღაურებელი თანხის მითითებით. 7. ადმინისტრაციულ ერთეულში მერის წარმომადგენელის მიერ გაცემული დასკვნა საჭიროების შემთხვევაში. </t>
  </si>
  <si>
    <t>გულის კტ კვლევის დაფინანსება ღონისძიების ფარგლებში დახმარება გაეწევათ ქ. ბათუმში 2025 წლის 1 იანვრამდე რეგისტრირებულ საქართველოს მოქალაქეებს (60 წლამდე ქალებს, 65 წლამდე მამაკაცებს, რომელთა თვიური დარიცხული ხელფასი ნაკლებია საშუალო ხელფასზე (1000 ლარი თვეში /არასტაბილური შემოსავლის მქონე)/ თვითდასაქმებული) კლინიკიდან  წარმოდგენილი ანგარიშფაქტურის 50 პროცენტის ოდენობით.
აღნიშნულ ღონისძიებაში ჩასართავად ბენეფიციარმა უნდა წარმოადგინოს შემდეგი დოკუმენტაცია: 1.განცხადება; 2. პირადობის დამადასტურებელი მოწმობა; 3. ცნობა კლინიკიდან საყოველთაოში ჩართულობისა და მომსახურების პაკეტის მითითებით.; 4. ცნობა ჯანმრთელობის მდგომარეობის შესახებ - ფორმა IV-100/ა. 5. სამედიცინო ორგანიზაციის მიერ წარმოდგენილი ანგარიშ-ფაქტურა მომსახურეობის მითითებით. ქვეპროგრამით გათვალისწინებული ყველა სახის მომსახურება განხორციელდება სამედიცინო ვაუჩერის საშუალებით. ვაუჩერის გაცემის, გამოყენების წესს განსაზღვრავს ქ. ბათუმის მუნიციპალიტეტის მერი.</t>
  </si>
  <si>
    <t>მძიმე ფსიქიკური აშლილობის მქონე პირებისათვის ხარისხიანი და მაღალკვალიფიციური ბინაზე მომსახურების უზრუნველყოფა. დაავადების რეციდივებისა და რეჰოსპიტალიზაციის შემცირება. 
მედიკამენტების მიწოდების უზრუნველყოფა. 
პაციენტისა და პაციენტის ოჯახის წევრების ფსიქოგანათლება და ფსიქოლოგიური მხარდაჭერა. 
ბენეფიციარის სოციალური უნარჩვევების ტრენინგი და გარემოში ინტეგრაციის ხელშეწყობა.</t>
  </si>
  <si>
    <t>გაუმჯობესებულ ბენეფიციართა რაოდენობა (%)</t>
  </si>
  <si>
    <t>-</t>
  </si>
  <si>
    <t>საშუალოდ 10</t>
  </si>
  <si>
    <t>3% -  ხელშეკრულებით გათვალისწინებული პირობების არასათანადოდ შესრულება</t>
  </si>
  <si>
    <t xml:space="preserve">მულტიდისციპლინარული ჯგუფი უნდა შედგებოდეს ექიმი ფსიქიატრის, ექიმი ნევროლოგის, ფსიქოლოგის, ფარმაცევტის, სოციალური მუშაკისა და მედდისაგან. გუნდის მუშაობა განისაზღვრება ბინაზე ვიზიტითა და მედიკამენტოზური მკურნალობით ნეიროლეფსიური საშუალებებით, რომელსაც გამოიყენებს მობილური გუნდის ფსიქიატრი, კლინიკური პრაქტიკის ეროვნული რეკომენდაციების (გაიდლაინები) და დაავადებათა მართვის სახელმწიფო სტანდარტების (პროტოკოლები) შესაბამისად. ქვეპროგრამის ფარგლებში, მობილური გუნდის მომსახურებით  ისარგებლებენ ქ. ბათუმში რეგისტრირებული, განსაზღვრული ნოზოლოგიების მქონე პირები. ორგანული ბუნების აშლილობანი, სიმპტომურ აშლილობათა ჩათვლით (f00-f009), შიზოფრენია, შიზოტიპური აშლილობანი (f20-f29), აფექტური შეშლილობანი (f30-f39 ), რეაქცია მწვავე სტრესზე და ადაპტაციის დარღვევები (f 43), გონებრივი ჩამორჩენა (f 70-f 79), ფსიქიკური განვითარების დარღვევები (f80-f89),  ბავშვთა და მოზარდთა ასაკში დაწყებული ქცევითი და ემოციური აშლილობანი ( f90-f98).f06 ტვინის დაზიანებითა და დისფუნქციით, აგრეთვე სხვა ფიზიკური დაავადებით გამოწვეული ფსიქიკური აშლილობანი. f40-f48 ნევროზული, სტრესთან დაკავშირებული და სომატოფორმული აშლილობანი. f50-f59 ფიზიოლოგიური და ფიზიკური დარღვევებით გამოწვეული ქცევის პატოლოგია. f80-f89 ფსიქიკური განვითარების დარღვევები. </t>
  </si>
  <si>
    <t>ქვეპროგრამის ფარგლებში მომსახურეობა გაეწევა ქ. ბათუმში 2025 წლის 1 იანვრამდე რეგისტრირებულ პირებს.</t>
  </si>
  <si>
    <r>
      <t xml:space="preserve">პროგრამის ფარგლებში მომსახურეობა გაეწევა ქ. ბათუმში 2025 წლის 1 იანვრამდე რეგისტრირებულ პირებს:  
● ბრონქული ასთმით და ქოდით დაავადებული 18 წლამდე ასაკის პირები სტატუსის გარეშე ჩაერთვებიან ბრონქული ასთმითა და ქოდით დაავადებულ პაციენტთა მედიკამენტებით უზრუნველყოფის ღონისძიებაში, ხოლო 18 წლის ზემოთ ამ ღონისძიებით ისარგებლებენ შშმ პირები, ასაკით პენსიონერები და სოციალურად დაუცველ პირები (100 000 ქულამდე);
● სამი და მეტი შშმ პირის მედიკამენტის შეძენისათვის დახმარება გაეწევა (ვაუჩერის სახით) იმ ოჯახებს, რომელთაც ოჯახში ჰყავთ სამი და მეტი შშმ სტატუსის მქონე პირი (დახმარება გაიცემა თითოეულ შშმ სტატუსის მქონე პირზე);
● დახმარება შაქრიანი დიაბეტით დაავადებულ სოციალურად დაუცველ 100001-მდე სარეიტინგო ქულის მქონე, შშმ პირთა  და ასაკით პენსიონერთათვის გლუკომეტრის ჩხირების შესაძენად - შაქრიანი დიაბეტით დაავადებულ შშმ პირებსა და ასაკით პენსიონერებს წელიწადში ერთხელ მიეცემათ 100 ლარის ღირებულების ვაუჩერი.
</t>
    </r>
    <r>
      <rPr>
        <b/>
        <sz val="9"/>
        <rFont val="Sylfaen"/>
        <family val="1"/>
      </rPr>
      <t>ვაუჩერის მისაღებად ბენეფიციარებმა უნდა წარმოადგინონ შემდეგი დოკუმენტაცია:</t>
    </r>
    <r>
      <rPr>
        <sz val="9"/>
        <rFont val="Sylfaen"/>
        <family val="1"/>
      </rPr>
      <t xml:space="preserve">
1. განცხადება; 
2. პირადობის დამადასტურებელი მოწმობა; 
3. შესაბამისი სტატუსის დამადასტურებელი მოწმობა;
4. ცნობა ჯანმრთელობის მდგომარეობის შესახებ - ფორმა IV-100/ა;
</t>
    </r>
    <r>
      <rPr>
        <b/>
        <sz val="9"/>
        <rFont val="Sylfaen"/>
        <family val="1"/>
      </rPr>
      <t>ვაუჩერის გაცემის-გამოყენების წესი განისაზღვრება ქ. ბათუმის მუნიციპალიტეტის მერის ბრძანებით.</t>
    </r>
  </si>
  <si>
    <t>დახმარება მედიკამენტების შეძენისათვის -  ღონისძიების ფარგლებში მომსახურეობა გაეწევა ქ. ბათუმში 2025  წლის 1 იანვრამდე რეგისტრირებულ საქართველოს შემდეგ მოქალაქეებს: სოციალურად დაუცველი ოჯახების მონაცემთა ერთიან ბაზაში რეგისტრირებულ ოჯახის წევრებს, რომლებსაც მინიჭებული აქვთ 100 000-ის ჩათვლით სარეიტინგო ქულა; შ.შ.მ. პირებს, ომის ვეტერანებს; ტერიტორიული მთლიანობისათვის ომში მონაწილეებს, ომში დაღუპულთა ოჯახის წევრებს (დედა, მამა, მეუღლე, შვილები); მრავალშვილიანი (18 წლამდე ასაკის 5 და მეტი შვილი) ოჯახის წევრებს, ძალადობის მსხვერპლ პირებს, სავარაუდო ძალადობის მსხვერპლ ბავშვებს 18 წლის ჩათვლით (სოციალური მუშაკის რეკომენდაციით), მარტოხელა მშობლებს და მათ შვილებს. ასევე მარტოხელა ასაკით პენსიონერებს, რომელთა დახმარების საჭიროება დასტურდება ადმინისტრაციული სერვის-ცენტრების მენეჯერების მიერ. 
ჩამოთვლილ ბენეფიციარებს დაუფინანსდებათ მედიკამენტოზური მკურნალობა არაუმეტეს 200 ლარისა წლის განმავლობაში. იმ შემთხვევაში თუ ოჯახში არის ორი შშმ პირი, ორი ვეტერანი, სოციალურად დაუცველი და შშმ პირი/ ვეტერანი,  შშმ პირი / ვეტერანი ერთდროულად, მათ მიეცემათ შესაბამისი რაოდენობის 200 ლარის ღირებულების ვაუჩერი თითოეულს. 
ღონისძიებაში ჩასართავად ბენეფიციარმა უნდა წარმოადგინოს შემდეგი დოკუმენტაცია:
1. განცხადება; 
2. პირადობის დამადასტურებელი მოწმობა; 
3. სოციალურად დაუცველი ოჯახების მონაცემთა ერთიან ბაზაში რეგისტრირების ან სტატუსის დამადასტურებელი მოწმობა (ასეთის არსებობის შემთხვევაში); 
4. ცნობა ჯანმრთელობის მდგომარეობის შესახებ - ფორმა IV-100/ა; 
5. ანგარიშ-ფაქტურა აფთიაქიდან თანხისა და მედიკამენტების რაოდენობის მითითებით;
6. ა(ა)იპ მუნიციპალური სერვისების სააგენტოს მიერ გაცემული მოკვლევა (საჭიროების შემთხვევაში);
7. თანხის გადარიცხვა განხორციელდება ანგარიშ-ფაქტურაზე მითითებული აფთიაქის საბანკო ანგარიშზე.</t>
  </si>
  <si>
    <t>გამომდინარე იქედან, რომ სტომატოლოგიური მომსახურება ძვირადღირებულ სერვისს წარმოადგენს და ამასთანავე არ ფინანსდება საყოველთაო დაზღვევის ფარგლებში, მოსახლეობის მოწყვლადი ჯგუფებისათვის ქალაქ ბათუმის მუნიციპალიტეტის მიერ შემუშავებული იქნა მოწყვლადი ჯგუფების სტომატოლოგიური და ორთოპედიული მომსახურება. ქვეპროგრამის ფარგლებში გათვალისწინებული სტომატოლოგიური და ორთოპედიული მომსახურებით ისარგებლებენ ქ. ბათუმის მუნიციპალიტეტის მერიის უფასო მუნიციპალური სასადილოების ბენეფიციარები და ომის ვეტერანები (ომში და ომის შემდგომ შეძენილი შშმ სტატუსის მქონე პირები).</t>
  </si>
  <si>
    <t>ომში და ომის შემდგომ შეძენილი შშმ სტატუსის მქონე ომის ვეტერანები ვეტერანთა საქმის დეპარტამენტის ბაზაში აღრიცხვაზე უნდა იყვნენ 2025 წლის 1 იანვრამდე.</t>
  </si>
  <si>
    <t>სოციალურად დაუცველი პირებისათვის და ომის ვეტერანებისათვის (ომში და ომის შემდგომ შეძენილი შშმ სტატუსის მქონე პირები) სტომატოლოგიური მომსახურეობის გაწევა</t>
  </si>
  <si>
    <t>ზოგიერთი მოწყვლადი კატეგორიის პირებისათვის კლიმატოთერაპიის კურსის ჩატარება</t>
  </si>
  <si>
    <t>შშმ პირებისა და შეძენილი შშმ სტატუსის მქონე (ომში და ომის შემდგომ) პირებისათვის მათი დაავადებიდან გამომდინარე აუცილებლობას წარმოადგენს კლიმატოთერაპიის კურსის ჩატარება, რომელიც ეხმარება მათ დაავადების დაძლევასა და საზოგადოებასთან ინტეგრაციის პროცესში. აქედან გამომდინარე, შემუშავებული იქნა ზოგიერთი მოწყვლადი კატეგორიის პირებისათვის კლიმატოთერაპიის კურსის ჩატარების ქვეპროგრამა, რომელიც ითვალისწინებს შშმ პირებისა და შეძენილი შშმ სტატუსის მქონე (ომში და ომის შემდგომ) ომის ვეტერანების, ომში დაღუპულთა ოჯახის წევრების, შშმ სტატუსის მქონე 35 წლამდე ასაკის პირების, სოციალურად დაუცველი (100 001-მდე სარეიტინგო ქულების მქონე) ხუთი და მეტი მრავალშვილიანი ოჯახების და მცირე ტიპის საოჯახო სახლის ბენეფიციარების დასვენებას 12 დღის (11 ღამე) მანძილზე.</t>
  </si>
  <si>
    <t>შშმ პირებისა და შეძენილი შშმ სტატუსის მქონე (ომში და ომის შემდგომ) ომის ვეტერანების, ომში დაღუპულთა ოჯახის წევრების, შშმ სტატუსის მქონე 35 წლამდე ასაკის პირების, სოციალურად დაუცველი (100 001-მდე სარეიტინგო ქულების მქონე) ხუთი და მეტი მრავალშვილიანი ოჯახების და მცირე ტიპის საოჯახო სახლის ბენეფიციარების კლიმატოთერაპიის კურსი</t>
  </si>
  <si>
    <t xml:space="preserve">შშმ პირებისა და შეძენილი შშმ სტატუსის მქონე (ომში და ომის შემდგომ) ომის ვეტერანების, შშმ სტატუსის მქონე 35 წლამდე ასაკის პირების და მცირე ტიპის საოჯახო სახლის ბენეფიციარების თანმხლები პირებისა მომსახურეობა  </t>
  </si>
  <si>
    <t>ბენეფიციარს წლის განმავლობაში შეუძლია ისარგებლოს მხოლოდ ერთი საკურორტო მომსახურებით. ღონისძიებებს შორის გადანაწილება შეიძლება განხორციელდეს ფაქტიური მოთხოვნილებიდან გამომდინარე.
პროგრამის მომსახურეობით შეიძლება ისარგებლონ მხოლოდ ქ. ბათუმში 2025 წლის 1 იანვრამდე რეგისტრირებულმა  შ.შ. მ. პირებმა 35 წლის ჩათვლით, ომის ვეტერანმა (ომში და ომის შემდგომ შეძენილი შშმ სტატუსის მქონე პირები და ასაკით პენსიონერი ომის ვეტერანები) ომში დაღუპულთა და სოციალურად დაუცველი (100 001-მდე სარეიტინგო ქულების მქონე) მრავალშვილიანი (5 და მეტი) ოჯახის წევრებმა, ასევე მცირე ტიპის საოჯახო სახლის ბენეფიციარებმა.
ომში და ომის შემდგომ შეძენილი შშმ სტატუსის მქონე პირები, ომში დაღუპულთა ოჯახის წევრები და ომის ვეტერანი (ასაკით პენსიონერები) უნდა იყვნენ  2025 წლის 1 იანვრამდე აღრიცხვაზე ვეტერანთა საქმის დეპარტამენტის ბაზაში. 
ვაუჩერის გაცემის-გამოყენების წესი განისაზღვრება ქ. ბათუმის მუნიციპალიტეტის მერის ბრძანებით.</t>
  </si>
  <si>
    <t>ახალშობილებში აუდიოლოგიური პათოლოგიის ადრეული აღმოჩენა; 
ქვეპროგრამის ბენეფიციართათვის სარეაბილიტაციო კურსის ჩატარება;
ტრენინგების მეშვეობით მშობელთა ცნობიერების ამაღლება.</t>
  </si>
  <si>
    <r>
      <t xml:space="preserve">ბავშვთა ჯანმრთელობის ხელშეწყობა ქვეყნის მთავარ პრიორიტეტს წარმოადგენს. ამ კუთხით მნიშვნელოვანია დაავადებათა ადრეულ ასაკში აღმოჩენა (სქრინინგი თანდაყოლილი პათოლოგიების შემთხვევაში), ადრეული ინტერვენციის მომსახურების მიწოდების გზით შეზღუდული შესაძლებლობის, განვითარების დარღვევის ან ასეთი რისკის მქონე ბავშვების გამოვლენა, პროგრამაში ჩართვა და სარეაბილიტაციო მომსახურების მიწოდება, ბავშვების განვითარების სტიმულირება.
აქედან გამომდინარე, შემუშავებული იქნა ახალშობილთა და ბავშვთა განვითარების შეფერხების პრევენცია და რეაბილიტაციის ქვეპროგრამა. 
ქვეპროგრამის ფარგლებში გათვალისწინებულია შემდეგი სახის მომსახურების გაწევა: </t>
    </r>
    <r>
      <rPr>
        <b/>
        <sz val="9"/>
        <rFont val="Sylfaen"/>
        <family val="1"/>
      </rPr>
      <t>1.</t>
    </r>
    <r>
      <rPr>
        <sz val="9"/>
        <rFont val="Sylfaen"/>
        <family val="1"/>
      </rPr>
      <t xml:space="preserve"> ქ. ბათუმში დაბადებულ ახალშობილებს ჩაუტარდებათ სმენის მეორადი სქრინგული გამოკვლევა; </t>
    </r>
    <r>
      <rPr>
        <b/>
        <sz val="9"/>
        <rFont val="Sylfaen"/>
        <family val="1"/>
      </rPr>
      <t>2.</t>
    </r>
    <r>
      <rPr>
        <sz val="9"/>
        <rFont val="Sylfaen"/>
        <family val="1"/>
      </rPr>
      <t xml:space="preserve"> ქ. ბათუმში რეგისტრირებული 7 წლამდე ასაკის განვითარების შეფერხების მქონე ბავშვებისათვის რეაბილიტაცია მულტიდისციპლინარული გუნდის ერთი ან საჭიროების შემთხვევაში რამდენიმე  სპეციალისტის (ადრეული განვითარების სპეციალისტი, ფსიქოლოგი, ოკუპაციური თერაპევტი, ლოგოპედი, სპეციალური პედაგოგი და სხვა) მიერ; </t>
    </r>
    <r>
      <rPr>
        <b/>
        <sz val="9"/>
        <rFont val="Sylfaen"/>
        <family val="1"/>
      </rPr>
      <t>3.</t>
    </r>
    <r>
      <rPr>
        <sz val="9"/>
        <rFont val="Sylfaen"/>
        <family val="1"/>
      </rPr>
      <t xml:space="preserve"> ქ. ბათუმში რეგისტრირებული სმენის დარღვევების მქონე 2-დან 10 წლამდე ასაკის ბავშვებისათვის ფსიქოლოგის და ლოგოპედის მომსახურება. </t>
    </r>
    <r>
      <rPr>
        <b/>
        <sz val="9"/>
        <rFont val="Sylfaen"/>
        <family val="1"/>
      </rPr>
      <t xml:space="preserve">4. </t>
    </r>
    <r>
      <rPr>
        <sz val="9"/>
        <rFont val="Sylfaen"/>
        <family val="1"/>
      </rPr>
      <t xml:space="preserve">აუტისტური სპექტრის დარღვევის მქონე 2-დან 18 წლის ასაკის ჩათვლით პირებისათვის გამოყენებითი ქცევითი ანალიზის თერაპია, საჭიროებისამებრ მეტყველების თერაპია, ოკუპაციური თერაპია და სხვა (საშუალოდ 20 გაკვეთილი თვის განმავლობაში); </t>
    </r>
    <r>
      <rPr>
        <b/>
        <sz val="9"/>
        <rFont val="Sylfaen"/>
        <family val="1"/>
      </rPr>
      <t>5.</t>
    </r>
    <r>
      <rPr>
        <sz val="9"/>
        <rFont val="Sylfaen"/>
        <family val="1"/>
      </rPr>
      <t xml:space="preserve"> ქ. ბათუმში რეგისტრირებულ ერთ წლამდე ასაკის ბავშვებისათვის მენჯ-ბარძაყის სახსრის დისპლაზიისა და ამოვარდნილობის ამბულატორიული მკურნალობის კურსი (15 სამკურნალო მასაჟი, 15 ფიზიოპროცედურა, კალციუმის შემცველი მედიკამენტები).</t>
    </r>
  </si>
  <si>
    <t>1) ახალშობილებში ჩატარებულია აუდიოლოგიური სქრინინგი; 
2) განხორცილებულია შესაბამისი ასაკის განვითარების შეფერხების და სმენის დარღვევების მქონე ბავშვთა რეაბილიტაცია; 
3) ორთოპედიული პათოლოგიის მქონე 1 წლამდე ასაკის ბავშვებში ჩატარებულია ამბულატორიული მკურნალობის ერთი კურსი.</t>
  </si>
  <si>
    <t>ქვეპროგრამის ფარგლებში დაგეგმილია ფინანსური ხელშეწყობა ჰემოდიალიზის ცენტრის თირკმლის პათოლოგიის მქონე შ.შ. მ პირებზე ტრანსპორტირებისათვის, რომლებსაც ესაჭიროებათ მინიმუმ 12 პროცედურა თვის განმავლობაში, ასევე, შეზღუდული შესაძლებლობის მქონე ლეიკემიით დაავადებულ ბავშვებზე, რომლებსაც ყოველთვიურად ესაჭიროებათ მედიკამენტების შეძენა და სხვადასხვა დიაგნოსტიკური კვლევების ჩატარება ქ. თბილისში).
ქვეპროგრამის ფარგლებში, ქ. ბათუმში რეგისტრირებულ ჰემოდიალიზის ცენტრის პაციენტებს გაეწევათ ყოველთვიური სუბსიდირება 80 ლარის ოდენობით, ხოლო ლეიკემიით დაავადებულ პირებს (18 წლის ჩათვლით) - 200 ლარის ოდენობით.</t>
  </si>
  <si>
    <t>ონკოპაციენტებისათვის იმუნო,  თარგეტ და ციტოსტატიკური თერაპიის (ბსჟ) სერვისის (ინფუზიის) დაფინანსება</t>
  </si>
  <si>
    <r>
      <t>ქვეპროგრამის ბენეფიციარებზე გაიცემა ყოველთვიური ვაუჩერი. ქვეპროგრამის ფარგლებში მომსახურეობა გაეწევა ქ. ბათუმში 2025 წლის 1 იანვრამდე რეგისტრირებულ პირებს. ღონისძიებაში ჩასართავად ბენეფიციარმა უნდა წარმოადგინოს შემდეგი დოკუმენტაცია: 
1. განცხადება; 
2. პირადობის დამადასტურებელი მოწმობა; 
3. შშმ პირის სტატუსის დამადასტურებელი ცნობა. 
4. ცნობა ჯანმრთელობის მდგომარეობის შესახებ - ფორმა IV-100/ა;
პირისპირ მეცადინეობის ჩატარების შემთხვევაში ერთეულის ფასი შეადგენს</t>
    </r>
    <r>
      <rPr>
        <sz val="10"/>
        <color rgb="FFFF0000"/>
        <rFont val="Sylfaen"/>
        <family val="1"/>
      </rPr>
      <t xml:space="preserve"> </t>
    </r>
    <r>
      <rPr>
        <sz val="8"/>
        <rFont val="Sylfaen"/>
        <family val="1"/>
      </rPr>
      <t>24 ლარს ერთი დღე, ხოლო დისტანციური მეცადინეობის შემთხვევაში 14,40 ლარს;</t>
    </r>
    <r>
      <rPr>
        <sz val="9"/>
        <rFont val="Sylfaen"/>
        <family val="1"/>
      </rPr>
      <t xml:space="preserve">
ვაუჩერის გაცემის-გამოყენების წესი განისაზღვრება ქ. ბათუმის მუნიციპალიტეტის მერის ბრძანებით.</t>
    </r>
  </si>
  <si>
    <t>ანგიოგრაფიის დაფინანსება, 'გეგმიური გულის ან/და კორონარული არტერიების ანგიოგრაფიის დაფინანსება და 'მაღალტექნოლოგიური ამბულატორიული კვლევების დაფინანსება ღონისძიებების ფარგლებში დახმარება გაეწევათ ქ. ბათუმში 2025 წლის 1 იანვრამდე რეგისტრირებულ საქართველოს მოქალაქეებს (60 წლამდე ქალებს, 65 წლამდე მამაკაცებს, რომელთა თვიური დარიცხული ხელფასი ნაკლებია საშუალო ხელფასზე (1000 ლარი თვეში /არასტაბილური შემოსავლის მქონე)/ თვითდასაქმებული), კლინიკიდან წარმოდგენილი ანგარიშფაქტურის 50 პროცენტის ფარგლებში. მაღალტექნოლოგიური ამბულატორიული კვლევების დაფინანსება ღონისძიებების ფარგლებში, ასევე, დახმარება გაეწევათ ქ. ბათუმში 2025 წლის 1 იანვრამდე რეგისტრირებულ 6-დან 18 წლამდე ასაკის შშმ სტატუსის ან სოციალური სტატუსის არმქონე (200 000-მდე ქულა) საქართველოს მოქალაქეებს.
აღნიშნულ ღონისძიებებში  ჩასართავად ბენეფიციარმა უნდა წარმოადგინოს შემდეგი დოკუმენტაცია: 1. განცხადება; 2. პირადობის დამადასტურებელი მოწმობა; 3. ცნობა კლინიკიდან საყოველთაოში ჩართულობისა და მომსახურების პაკეტის მითითებით.; 4. ცნობა ჯანმრთელობის მდგომარეობის შესახებ - ფორმა IV-100/ა. 5. სამედიცინო ორგანიზაციის მიერ წარმოდგენილი ანგარიშ-ფაქტურა მომსახურეობის მითითებით. მაღალტექნოლოგიური ამბულატორიული კვლევების დაფინანსება ღონისძიებების ფარგლებში დაფინანსდება შემდეგი ღონისძიებები: კტ და მრტ კვლევები, კოლონოსკოპია (სედაციით და სედაციის გარეშე), გასტროსკოპია (სედაციით და სედაციის გარეშე).</t>
  </si>
  <si>
    <t>საქართველოს მოსახლეობისათვის სამედიცინო დახმარება ძირითადად უზრუნველყოფილია სახელმწიფო ბიუჯეტიდან დაფინანსებული მთელი რიგი სამედიცინო პროგრამებით. მიუხედავად ამისა, მოსახლეობის ნაწილს, მცირე შემოსავლების გამო, არ აქვს საშუალება დაფაროს იმ სამედიცინო მომსახურეობის ხარჯები, რომლებიც სრულად არ იფარება სხვადასხვა სამედიცინო პროგრამებით. აქედან გამომდინარე, ქ. ბათუმის მერიამ შეიმუშავა თანადაფინანსების ქვეპროგრამა სოციალურად დაუცველი და სხვა სოციალური კატეგორიის მქონე პირებისათვის, რომლებიც უსახსრობის გამო ვერ ახერხებენ მკურნალობისა და დიაგნოსტიკური კვლევების ჩატარებას.  მაღალტექნოლოგიური დიაგნოსტიკური კვლევები იმ ბენეფიციარებს (ქალები 60 წლამდე, მამაკაცები 65 წლამდე ), რომელთა დარიცხული თვიური ხელფასი არ აღემატება 1000 ლარს, არ ფინანსდებიან საყოველთაო ჯანმრთელობის დაცვის სახელმწიფო პროგრამითა და აჭარის ჯანმრთელობის დაცვის სახელმწიფო პროგრამებით. მათ შესაბამისი დიაგნოსტიკური კვლევის კლინიკებიდან წარმოდგენილი ფასიდან დაუფინანსდებათ 50 პროცენტი. ასევე განხორციელდება ზოგიერთი იმ ნოზოლოგიის (საშარდე გზების ინფექცია, სისტემური წითელი მგლურა, პოლიართრიტი) 70 პროცენტიანი დაფინანსება, რომელიც არ ფინანსდება საყოველთაო ჯანდაცვის ფარგლებში. პრობლემის აქტუალურობიდან გამომდინარე აუცილებლობას წარმოადგენს ონკოპაციენტებისათვის იმ იმუნო, თარგეტ და ციტოსტატიკური თერაპიის (ბსჟ) სერვისის (ინფუზიის) დაფინანსება, რომელიც არ ფინანდება საყოველთაო ჯანდაცვისა და აჭარის ჯანმრთელობის დაცვის სამინისტროს  მიერ.</t>
  </si>
  <si>
    <t>ონკოპაციენტებისათვის იმუნო, თარგეტ და ციტოსტატიკური თერაპიის (ბსჟ) სერვისის (ინფუზიის) დაფინანსება ღონისძიების ფარგლებში დახმარება გაეწევათ ქ. ბათუმში 2025 წლის 1 იანვრამდე რეგისტრირებულ საქართველოს მოქალაქეებს.
აღნიშნულ ღონისძიებაში ჩასართავად ბენეფიციარმა უნდა წარმოადგინოს შემდეგი დოკუმენტაცია: 1.განცხადება; 2. პირადობის დამადასტურებელი მოწმობა; 3. ცნობა ჯანმრთელობის მდგომარეობის შესახებ - ფორმა IV-100/ა. 4. სამედიცინო ორგანიზაციის მიერ წარმოდგენილი ანგარიშ-ფაქტურა მომსახურეობის მითითებით. 5. დაფინანსების დოკუმენტი საყოველთაო დაზღვევიდან/აჭარის ჯანდაცვის სამინისტროდან. 6. სტატუსის დამადასტურებელი დოკუმენტი ასეთის არსებობის შემთხვევაში.  ციტოსტატიკური (ბცჟ)  თერაპიის  ერთი ინსტალაციის ფასია 70 ლარი.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</si>
</sst>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a_r_i_-;\-* #,##0.00\ _L_a_r_i_-;_-* &quot;-&quot;??\ _L_a_r_i_-;_-@_-"/>
    <numFmt numFmtId="165" formatCode="0.0000"/>
  </numFmts>
  <fonts count="18" x14ac:knownFonts="1">
    <font>
      <sz val="11"/>
      <color theme="1"/>
      <name val="Calibri"/>
      <family val="2"/>
      <scheme val="minor"/>
    </font>
    <font>
      <sz val="10"/>
      <name val="Arial"/>
      <family val="2"/>
      <charset val="204"/>
    </font>
    <font>
      <sz val="11"/>
      <color theme="1"/>
      <name val="Calibri"/>
      <family val="2"/>
      <scheme val="minor"/>
    </font>
    <font>
      <sz val="9"/>
      <color theme="1"/>
      <name val="Sylfaen"/>
      <family val="1"/>
    </font>
    <font>
      <sz val="8"/>
      <color theme="1"/>
      <name val="Sylfaen"/>
      <family val="1"/>
    </font>
    <font>
      <b/>
      <sz val="9"/>
      <color theme="1"/>
      <name val="Sylfaen"/>
      <family val="1"/>
    </font>
    <font>
      <sz val="9"/>
      <name val="Sylfaen"/>
      <family val="1"/>
    </font>
    <font>
      <b/>
      <sz val="9"/>
      <color rgb="FF000099"/>
      <name val="Sylfaen"/>
      <family val="1"/>
    </font>
    <font>
      <b/>
      <sz val="8"/>
      <color rgb="FF000099"/>
      <name val="Sylfaen"/>
      <family val="1"/>
    </font>
    <font>
      <sz val="9"/>
      <color rgb="FFFF0000"/>
      <name val="Sylfaen"/>
      <family val="1"/>
    </font>
    <font>
      <b/>
      <sz val="10"/>
      <color rgb="FF000099"/>
      <name val="Sylfaen"/>
      <family val="1"/>
    </font>
    <font>
      <sz val="10"/>
      <color rgb="FF000099"/>
      <name val="Sylfaen"/>
      <family val="1"/>
    </font>
    <font>
      <sz val="11"/>
      <color rgb="FFFF0000"/>
      <name val="Sylfaen"/>
      <family val="1"/>
    </font>
    <font>
      <sz val="8"/>
      <name val="Sylfaen"/>
      <family val="1"/>
    </font>
    <font>
      <sz val="9"/>
      <color rgb="FF000099"/>
      <name val="Sylfaen"/>
      <family val="1"/>
    </font>
    <font>
      <b/>
      <sz val="10"/>
      <color rgb="FFFF0000"/>
      <name val="Sylfaen"/>
      <family val="1"/>
    </font>
    <font>
      <b/>
      <sz val="9"/>
      <name val="Sylfaen"/>
      <family val="1"/>
    </font>
    <font>
      <sz val="10"/>
      <color rgb="FFFF0000"/>
      <name val="Sylfaen"/>
      <family val="1"/>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theme="0" tint="-0.34998626667073579"/>
      </left>
      <right style="thin">
        <color theme="0" tint="-0.34998626667073579"/>
      </right>
      <top style="thin">
        <color theme="0" tint="-0.34998626667073579"/>
      </top>
      <bottom style="dashed">
        <color theme="0" tint="-0.24994659260841701"/>
      </bottom>
      <diagonal/>
    </border>
    <border>
      <left style="thin">
        <color theme="0" tint="-0.34998626667073579"/>
      </left>
      <right style="thin">
        <color theme="0" tint="-0.34998626667073579"/>
      </right>
      <top style="dashed">
        <color theme="0" tint="-0.2499465926084170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14996795556505021"/>
      </bottom>
      <diagonal/>
    </border>
    <border>
      <left/>
      <right style="thin">
        <color theme="0" tint="-0.34998626667073579"/>
      </right>
      <top/>
      <bottom style="thin">
        <color theme="0" tint="-0.14996795556505021"/>
      </bottom>
      <diagonal/>
    </border>
    <border>
      <left style="thin">
        <color theme="0" tint="-0.34998626667073579"/>
      </left>
      <right/>
      <top style="thin">
        <color theme="0" tint="-0.14996795556505021"/>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top style="thin">
        <color theme="0" tint="-0.14996795556505021"/>
      </top>
      <bottom style="thin">
        <color theme="0" tint="-0.34998626667073579"/>
      </bottom>
      <diagonal/>
    </border>
    <border>
      <left/>
      <right style="thin">
        <color theme="0" tint="-0.34998626667073579"/>
      </right>
      <top style="thin">
        <color theme="0" tint="-0.14996795556505021"/>
      </top>
      <bottom style="thin">
        <color theme="0" tint="-0.34998626667073579"/>
      </bottom>
      <diagonal/>
    </border>
    <border>
      <left/>
      <right/>
      <top style="thin">
        <color theme="0" tint="-0.34998626667073579"/>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34998626667073579"/>
      </bottom>
      <diagonal/>
    </border>
    <border>
      <left style="thin">
        <color theme="0" tint="-0.34998626667073579"/>
      </left>
      <right/>
      <top style="dashed">
        <color theme="0" tint="-0.24994659260841701"/>
      </top>
      <bottom/>
      <diagonal/>
    </border>
    <border>
      <left/>
      <right style="thin">
        <color theme="0" tint="-0.34998626667073579"/>
      </right>
      <top style="dashed">
        <color theme="0" tint="-0.24994659260841701"/>
      </top>
      <bottom/>
      <diagonal/>
    </border>
    <border>
      <left style="thin">
        <color theme="0" tint="-0.34998626667073579"/>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34998626667073579"/>
      </right>
      <top style="dashed">
        <color theme="0" tint="-0.24994659260841701"/>
      </top>
      <bottom style="dashed">
        <color theme="0" tint="-0.24994659260841701"/>
      </bottom>
      <diagonal/>
    </border>
    <border>
      <left style="thin">
        <color theme="0" tint="-0.34998626667073579"/>
      </left>
      <right style="thin">
        <color theme="0" tint="-0.34998626667073579"/>
      </right>
      <top/>
      <bottom style="thin">
        <color theme="0" tint="-0.14996795556505021"/>
      </bottom>
      <diagonal/>
    </border>
    <border>
      <left style="thin">
        <color theme="0" tint="-0.34998626667073579"/>
      </left>
      <right/>
      <top style="thin">
        <color theme="0" tint="-0.14996795556505021"/>
      </top>
      <bottom/>
      <diagonal/>
    </border>
    <border>
      <left/>
      <right style="thin">
        <color theme="0" tint="-0.34998626667073579"/>
      </right>
      <top style="thin">
        <color theme="0" tint="-0.14996795556505021"/>
      </top>
      <bottom/>
      <diagonal/>
    </border>
    <border>
      <left style="thin">
        <color theme="0" tint="-0.34998626667073579"/>
      </left>
      <right/>
      <top/>
      <bottom/>
      <diagonal/>
    </border>
    <border>
      <left style="thin">
        <color theme="0" tint="-0.34998626667073579"/>
      </left>
      <right style="thin">
        <color theme="0" tint="-0.34998626667073579"/>
      </right>
      <top style="thin">
        <color theme="0" tint="-0.14996795556505021"/>
      </top>
      <bottom/>
      <diagonal/>
    </border>
    <border>
      <left style="thin">
        <color theme="0" tint="-0.34998626667073579"/>
      </left>
      <right/>
      <top style="thin">
        <color theme="0" tint="-0.34998626667073579"/>
      </top>
      <bottom style="thin">
        <color theme="0" tint="-0.14996795556505021"/>
      </bottom>
      <diagonal/>
    </border>
    <border>
      <left/>
      <right/>
      <top style="thin">
        <color theme="0" tint="-0.34998626667073579"/>
      </top>
      <bottom style="thin">
        <color theme="0" tint="-0.14996795556505021"/>
      </bottom>
      <diagonal/>
    </border>
    <border>
      <left/>
      <right style="thin">
        <color theme="0" tint="-0.34998626667073579"/>
      </right>
      <top style="thin">
        <color theme="0" tint="-0.34998626667073579"/>
      </top>
      <bottom style="thin">
        <color theme="0" tint="-0.14996795556505021"/>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cellStyleXfs>
  <cellXfs count="181">
    <xf numFmtId="0" fontId="0" fillId="0" borderId="0" xfId="0"/>
    <xf numFmtId="0" fontId="3"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3" fontId="3"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3" fontId="5" fillId="2" borderId="4" xfId="0" quotePrefix="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3" fontId="3" fillId="2" borderId="5" xfId="0" quotePrefix="1" applyNumberFormat="1" applyFont="1" applyFill="1" applyBorder="1" applyAlignment="1">
      <alignment horizontal="center" vertical="center" wrapText="1"/>
    </xf>
    <xf numFmtId="0" fontId="5" fillId="2" borderId="0" xfId="0" applyFont="1" applyFill="1" applyAlignment="1">
      <alignment horizontal="center" vertical="center" wrapText="1"/>
    </xf>
    <xf numFmtId="3" fontId="5" fillId="2" borderId="5" xfId="0" quotePrefix="1"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3" fillId="2" borderId="4" xfId="0"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12" fillId="2" borderId="27" xfId="0" applyFont="1" applyFill="1" applyBorder="1" applyAlignment="1">
      <alignment vertical="center" wrapText="1"/>
    </xf>
    <xf numFmtId="3" fontId="3" fillId="2" borderId="5" xfId="0" applyNumberFormat="1" applyFont="1" applyFill="1" applyBorder="1" applyAlignment="1">
      <alignment horizontal="center" vertical="center" wrapText="1"/>
    </xf>
    <xf numFmtId="0" fontId="3" fillId="2" borderId="0" xfId="3" applyFont="1" applyFill="1" applyAlignment="1">
      <alignment horizontal="center" vertical="center" wrapText="1"/>
    </xf>
    <xf numFmtId="3" fontId="6" fillId="0" borderId="5" xfId="0" applyNumberFormat="1" applyFont="1" applyBorder="1" applyAlignment="1">
      <alignment horizontal="center" vertical="center" wrapText="1"/>
    </xf>
    <xf numFmtId="3" fontId="3" fillId="0" borderId="5" xfId="0" quotePrefix="1" applyNumberFormat="1" applyFont="1" applyBorder="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3" fontId="3" fillId="2" borderId="0" xfId="3" applyNumberFormat="1"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5" xfId="0" applyFont="1" applyFill="1" applyBorder="1" applyAlignment="1">
      <alignment horizontal="center" vertical="center" wrapText="1"/>
    </xf>
    <xf numFmtId="3" fontId="3" fillId="0" borderId="5" xfId="0" quotePrefix="1" applyNumberFormat="1" applyFont="1" applyFill="1" applyBorder="1" applyAlignment="1">
      <alignment horizontal="center" vertical="center" wrapText="1"/>
    </xf>
    <xf numFmtId="0" fontId="14" fillId="2" borderId="24" xfId="0" applyFont="1" applyFill="1" applyBorder="1" applyAlignment="1">
      <alignment horizontal="center" vertical="center" wrapText="1"/>
    </xf>
    <xf numFmtId="3"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165"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0" xfId="3" applyFont="1" applyFill="1" applyAlignment="1">
      <alignment horizontal="center" vertical="center" wrapText="1"/>
    </xf>
    <xf numFmtId="3" fontId="6" fillId="0" borderId="4"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9" fontId="3" fillId="2" borderId="5" xfId="9" applyFont="1" applyFill="1" applyBorder="1" applyAlignment="1">
      <alignment horizontal="center" vertical="center" wrapText="1"/>
    </xf>
    <xf numFmtId="9" fontId="6" fillId="2" borderId="5" xfId="9"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33" xfId="0" applyFont="1" applyFill="1" applyBorder="1" applyAlignment="1">
      <alignment horizontal="center" vertical="center" wrapText="1"/>
    </xf>
    <xf numFmtId="3" fontId="3" fillId="2" borderId="33" xfId="0" quotePrefix="1" applyNumberFormat="1" applyFont="1" applyFill="1" applyBorder="1" applyAlignment="1">
      <alignment horizontal="center" vertical="center" wrapText="1"/>
    </xf>
    <xf numFmtId="3" fontId="5" fillId="2" borderId="33" xfId="0" quotePrefix="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5" fillId="0" borderId="5" xfId="0" quotePrefix="1"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3" fontId="5" fillId="0" borderId="4" xfId="0" quotePrefix="1"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3" fontId="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wrapText="1"/>
    </xf>
    <xf numFmtId="3" fontId="6" fillId="2" borderId="33" xfId="0" quotePrefix="1" applyNumberFormat="1" applyFont="1" applyFill="1" applyBorder="1" applyAlignment="1">
      <alignment horizontal="center" vertical="center" wrapText="1"/>
    </xf>
    <xf numFmtId="9" fontId="13" fillId="2" borderId="11" xfId="0" applyNumberFormat="1" applyFont="1" applyFill="1" applyBorder="1" applyAlignment="1">
      <alignment horizontal="left" vertical="center" wrapText="1"/>
    </xf>
    <xf numFmtId="9" fontId="4" fillId="2" borderId="12" xfId="0" applyNumberFormat="1" applyFont="1" applyFill="1" applyBorder="1" applyAlignment="1">
      <alignment horizontal="left" vertical="center" wrapText="1"/>
    </xf>
    <xf numFmtId="0" fontId="6" fillId="2" borderId="5" xfId="0" applyFont="1" applyFill="1" applyBorder="1" applyAlignment="1">
      <alignment horizontal="left" vertical="center" wrapText="1" indent="1"/>
    </xf>
    <xf numFmtId="9" fontId="4" fillId="2" borderId="11" xfId="0" applyNumberFormat="1" applyFont="1" applyFill="1" applyBorder="1" applyAlignment="1">
      <alignment horizontal="left"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2" borderId="4" xfId="0" applyFont="1" applyFill="1" applyBorder="1" applyAlignment="1">
      <alignment horizontal="left" vertical="center" wrapText="1" indent="1"/>
    </xf>
    <xf numFmtId="0" fontId="3"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6" xfId="0" quotePrefix="1" applyFont="1" applyFill="1" applyBorder="1" applyAlignment="1">
      <alignment horizontal="left" vertical="center" wrapText="1" indent="1"/>
    </xf>
    <xf numFmtId="0" fontId="6" fillId="0" borderId="6" xfId="0" applyFont="1" applyBorder="1" applyAlignment="1">
      <alignment horizontal="left" inden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29" xfId="0" quotePrefix="1" applyFont="1" applyFill="1" applyBorder="1" applyAlignment="1">
      <alignment horizontal="left" vertical="center" wrapText="1"/>
    </xf>
    <xf numFmtId="0" fontId="10" fillId="2" borderId="0" xfId="0" applyFont="1" applyFill="1" applyAlignment="1">
      <alignment horizontal="center" vertical="center" wrapText="1"/>
    </xf>
    <xf numFmtId="0" fontId="6" fillId="2" borderId="3" xfId="0" applyFont="1" applyFill="1" applyBorder="1" applyAlignment="1">
      <alignment vertical="center" wrapText="1"/>
    </xf>
    <xf numFmtId="0" fontId="7"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9" fillId="0" borderId="4" xfId="0" applyFont="1" applyFill="1" applyBorder="1" applyAlignment="1">
      <alignment horizontal="left" vertical="center" wrapText="1" inden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indent="1"/>
    </xf>
    <xf numFmtId="0" fontId="3" fillId="0" borderId="0" xfId="0" applyFont="1" applyFill="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indent="1"/>
    </xf>
    <xf numFmtId="0" fontId="6" fillId="0" borderId="2" xfId="0" applyFont="1" applyFill="1" applyBorder="1" applyAlignment="1">
      <alignment horizontal="left" inden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5" xfId="0" applyFont="1" applyFill="1" applyBorder="1" applyAlignment="1">
      <alignment horizontal="left" vertical="center" wrapText="1"/>
    </xf>
    <xf numFmtId="9" fontId="3" fillId="0" borderId="11" xfId="0" applyNumberFormat="1" applyFont="1" applyFill="1" applyBorder="1" applyAlignment="1">
      <alignment horizontal="left" vertical="center" wrapText="1"/>
    </xf>
    <xf numFmtId="9" fontId="3" fillId="0" borderId="17" xfId="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5" xfId="0" quotePrefix="1"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9" fillId="2" borderId="4" xfId="0" applyFont="1" applyFill="1" applyBorder="1" applyAlignment="1">
      <alignment horizontal="left" vertical="center" wrapText="1" indent="1"/>
    </xf>
    <xf numFmtId="0" fontId="6" fillId="2" borderId="4" xfId="0" applyFont="1" applyFill="1" applyBorder="1" applyAlignment="1">
      <alignment horizontal="center" vertical="center" wrapText="1"/>
    </xf>
    <xf numFmtId="0" fontId="6" fillId="2" borderId="3"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7" fillId="2" borderId="3" xfId="0" applyFont="1" applyFill="1" applyBorder="1" applyAlignment="1">
      <alignment horizontal="left" vertical="center" wrapText="1" indent="1"/>
    </xf>
    <xf numFmtId="0" fontId="6" fillId="2" borderId="5" xfId="0" quotePrefix="1" applyFont="1" applyFill="1" applyBorder="1" applyAlignment="1">
      <alignment horizontal="left" vertical="center" wrapText="1" indent="1"/>
    </xf>
    <xf numFmtId="0" fontId="5" fillId="2"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4" xfId="0" applyFont="1" applyFill="1" applyBorder="1" applyAlignment="1">
      <alignment horizontal="center" vertical="center" wrapText="1"/>
    </xf>
    <xf numFmtId="164" fontId="6" fillId="2" borderId="11" xfId="1" applyFont="1" applyFill="1" applyBorder="1" applyAlignment="1">
      <alignment horizontal="left" vertical="center" wrapText="1"/>
    </xf>
    <xf numFmtId="164" fontId="6" fillId="2" borderId="17" xfId="1" applyFont="1" applyFill="1" applyBorder="1" applyAlignment="1">
      <alignment horizontal="left" vertical="center" wrapText="1"/>
    </xf>
    <xf numFmtId="164" fontId="6" fillId="2" borderId="12" xfId="1" applyFont="1" applyFill="1" applyBorder="1" applyAlignment="1">
      <alignment horizontal="left" vertical="center" wrapText="1"/>
    </xf>
    <xf numFmtId="0" fontId="9" fillId="2" borderId="13"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9" fillId="2" borderId="14" xfId="0" applyFont="1" applyFill="1" applyBorder="1" applyAlignment="1">
      <alignment horizontal="left" vertical="center" wrapText="1" indent="1"/>
    </xf>
    <xf numFmtId="0" fontId="3" fillId="2" borderId="32" xfId="0" applyFont="1" applyFill="1" applyBorder="1" applyAlignment="1">
      <alignment horizontal="center" vertical="center" wrapText="1"/>
    </xf>
    <xf numFmtId="0" fontId="7" fillId="2" borderId="29" xfId="0" applyFont="1" applyFill="1" applyBorder="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0" fontId="6" fillId="2" borderId="11" xfId="0" quotePrefix="1" applyFont="1" applyFill="1" applyBorder="1" applyAlignment="1">
      <alignment horizontal="left" vertical="center" wrapText="1" indent="1"/>
    </xf>
    <xf numFmtId="0" fontId="6" fillId="2" borderId="17" xfId="0" quotePrefix="1" applyFont="1" applyFill="1" applyBorder="1" applyAlignment="1">
      <alignment horizontal="left" vertical="center" wrapText="1" indent="1"/>
    </xf>
    <xf numFmtId="0" fontId="6" fillId="2" borderId="12" xfId="0" quotePrefix="1" applyFont="1" applyFill="1" applyBorder="1" applyAlignment="1">
      <alignment horizontal="left" vertical="center" wrapText="1" indent="1"/>
    </xf>
    <xf numFmtId="0" fontId="6" fillId="2" borderId="2" xfId="0" applyFont="1" applyFill="1" applyBorder="1" applyAlignment="1">
      <alignment horizontal="left"/>
    </xf>
    <xf numFmtId="1" fontId="6" fillId="2" borderId="33" xfId="0" applyNumberFormat="1" applyFont="1" applyFill="1" applyBorder="1" applyAlignment="1">
      <alignment horizontal="center" vertical="center" wrapText="1"/>
    </xf>
    <xf numFmtId="3" fontId="6" fillId="2" borderId="33" xfId="0" applyNumberFormat="1" applyFont="1" applyFill="1" applyBorder="1" applyAlignment="1">
      <alignment horizontal="center" vertical="center" wrapText="1"/>
    </xf>
    <xf numFmtId="1" fontId="6" fillId="2" borderId="28" xfId="0" applyNumberFormat="1" applyFont="1" applyFill="1" applyBorder="1" applyAlignment="1">
      <alignment horizontal="center" vertical="center" wrapText="1"/>
    </xf>
    <xf numFmtId="1" fontId="6" fillId="2" borderId="24" xfId="0" applyNumberFormat="1" applyFont="1" applyFill="1" applyBorder="1" applyAlignment="1">
      <alignment horizontal="center" vertical="center" wrapText="1"/>
    </xf>
    <xf numFmtId="3" fontId="6" fillId="2" borderId="28" xfId="0" applyNumberFormat="1" applyFont="1" applyFill="1" applyBorder="1" applyAlignment="1">
      <alignment horizontal="center" vertical="center" wrapText="1"/>
    </xf>
    <xf numFmtId="3" fontId="6" fillId="2" borderId="24"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6" fillId="2" borderId="11" xfId="0" quotePrefix="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xf>
  </cellXfs>
  <cellStyles count="11">
    <cellStyle name="Comma" xfId="1" builtinId="3"/>
    <cellStyle name="Comma 2" xfId="10"/>
    <cellStyle name="Normal" xfId="0" builtinId="0"/>
    <cellStyle name="Normal 2" xfId="2"/>
    <cellStyle name="Normal 3 2" xfId="3"/>
    <cellStyle name="Normal 3 2 2" xfId="7"/>
    <cellStyle name="Normal 3 2 4" xfId="4"/>
    <cellStyle name="Normal 3 2 4 3" xfId="6"/>
    <cellStyle name="Normal 3 4" xfId="8"/>
    <cellStyle name="Normal 5 2" xfId="5"/>
    <cellStyle name="Percent" xfId="9" builtinId="5"/>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1052;&#1086;&#1080;%20&#1044;&#1086;&#1082;&#1091;&#1084;&#1077;&#1085;&#1090;&#1099;\&#1044;&#1086;&#1093;&#1086;&#1076;&#1099;2000\&#1064;&#1077;&#1089;&#1088;&#1091;&#1083;&#1077;&#1073;&#1072;\&#1044;&#1054;&#1061;&#1054;&#1044;&#1067;%2004-199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s\my%20doc\Biudjeti%20Gegma\2012%20gegma\Version%202\My%20Documents\Biudjeti%20Gegma\Normatiuli%20Aqti\Adjara%202005\cvlileba\roi%20dok\2002%20&#1041;&#1048;&#1059;&#1044;&#1046;&#1045;&#1058;&#1048;\&#1064;&#1077;&#1089;&#1088;&#1091;&#1083;&#1077;&#1073;&#1072;\12\1999%20&#1041;&#1048;&#1059;&#1044;&#1046;&#1045;&#1058;&#1048;\99%20%20&#1084;&#1080;&#1085;%20&#1089;&#1072;&#1073;,%20&#1088;&#1077;&#1079;&#1077;&#1088;&#1074;&#1080;&#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ds\my%20doc\Biudjeti%20Gegma\2012%20gegma\Version%202\My%20Documents\Biudjeti%20Gegma\Normatiuli%20Aqti\Adjara%202005\cvlileba\roi%20dok\2002%20&#1041;&#1048;&#1059;&#1044;&#1046;&#1045;&#1058;&#1048;\&#1064;&#1077;&#1089;&#1088;&#1091;&#1083;&#1077;&#1073;&#1072;\12\2002-12%20&#1090;&#1074;&#1080;&#1089;%20&#1096;&#1077;&#1084;&#1086;&#1089;-&#1093;&#1072;&#1088;&#1076;&#1078;&#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ds\my%20doc\Biudjeti%20Gegma\2012%20gegma\Version%202\My%20Documents\Biudjeti%20Gegma\Normatiuli%20Aqti\Adjara%202005\cvlileba\roi%20dok\2003%20&#1041;&#1048;&#1059;&#1044;&#1046;&#1045;&#1058;&#1048;\&#1064;&#1077;&#1089;&#1088;&#1091;&#1083;&#1077;&#1073;&#1072;\12\shesruleba2003-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ЗЕМЛЮ"/>
      <sheetName val="ИМУЩЕСТВО"/>
      <sheetName val="НА ПЕРЕДАЧУ ИМУЩЕСТВА"/>
      <sheetName val="ЭКОЛОГИЯ"/>
      <sheetName val="ПРИРОД, РЕСУРСИ"/>
      <sheetName val="МЕСТНЫЕ"/>
      <sheetName val="другие НЕНАЛОГОВЫЕ"/>
      <sheetName val="ПОДОХОДНЫЙ"/>
      <sheetName val="ПРИБЫЛЬ"/>
      <sheetName val="НДС"/>
      <sheetName val="НЕНАЛОГОВЫЕ"/>
      <sheetName val="ПРИВАТИЗАЦИЯ"/>
      <sheetName val="таможенний НДС"/>
      <sheetName val="таможенная пошлина"/>
      <sheetName val="таможенний акциз"/>
      <sheetName val="АКЦИЗ"/>
      <sheetName val="База2"/>
      <sheetName val="71"/>
      <sheetName val="54"/>
      <sheetName val="БАЗА"/>
      <sheetName val="районы"/>
      <sheetName val="АпрельСт"/>
      <sheetName val="АпрельСтБФ"/>
      <sheetName val="I кварталСт"/>
      <sheetName val="4твеСт"/>
      <sheetName val="АпрельДз"/>
      <sheetName val="АпрельДзБФ"/>
      <sheetName val="АпрельДзБФ (-186,5)"/>
      <sheetName val="I кварталДз"/>
      <sheetName val="4твеДз"/>
      <sheetName val="аджария"/>
      <sheetName val="сахееби"/>
      <sheetName val="ганацилеба"/>
      <sheetName val="ганацилеба 4тв"/>
      <sheetName val="Модуль2"/>
      <sheetName val="Модуль3"/>
      <sheetName val="Модуль4"/>
      <sheetName val="Модуль5"/>
      <sheetName val="Модуль7"/>
      <sheetName val="Модуль9"/>
      <sheetName val="Модуль1"/>
      <sheetName val="Модуль6"/>
      <sheetName val="Модуль8"/>
      <sheetName val="Модуль10"/>
      <sheetName val="Модуль11"/>
      <sheetName val="01-04Дз"/>
      <sheetName val="01-04Дз$"/>
      <sheetName val="01-04Дз3%"/>
      <sheetName val="05Дз"/>
      <sheetName val="05Дз$"/>
      <sheetName val="05Дз3%"/>
      <sheetName val="01,11"/>
      <sheetName val="02,12"/>
      <sheetName val="03,04,13"/>
      <sheetName val="05-09,14"/>
      <sheetName val="15"/>
      <sheetName val="16-22"/>
      <sheetName val="25"/>
      <sheetName val="25 (0)"/>
      <sheetName val="30"/>
      <sheetName val="31"/>
      <sheetName val="32"/>
      <sheetName val="04 (114)"/>
      <sheetName val="33"/>
      <sheetName val="34-35"/>
      <sheetName val="36"/>
      <sheetName val="95"/>
      <sheetName val="ШемСах"/>
      <sheetName val="form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H2">
            <v>209669.90778857144</v>
          </cell>
        </row>
        <row r="3">
          <cell r="D3" t="str">
            <v>rjlb</v>
          </cell>
        </row>
        <row r="4">
          <cell r="X4">
            <v>796554.31285714277</v>
          </cell>
          <cell r="Y4">
            <v>557588.01899999997</v>
          </cell>
          <cell r="Z4">
            <v>209669.90778857144</v>
          </cell>
          <cell r="AA4">
            <v>29296.386068571432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ин резерви 5 тве "/>
      <sheetName val="чарби 5 тве"/>
      <sheetName val="мин резерви 6"/>
      <sheetName val="чарби 6"/>
      <sheetName val="чарби 7"/>
      <sheetName val="мин резерви  7"/>
      <sheetName val="чарби 8"/>
      <sheetName val="мин резерви 8 "/>
      <sheetName val="мосалоднели чарби "/>
      <sheetName val="мин резерви"/>
      <sheetName val="чарби"/>
      <sheetName val="Лист1"/>
      <sheetName val="чамонатвали"/>
      <sheetName val="реестри"/>
      <sheetName val="реестри (2)"/>
      <sheetName val="Г С"/>
      <sheetName val="гардамав"/>
      <sheetName val="Лист3"/>
      <sheetName val="капита "/>
      <sheetName val="Лист2"/>
      <sheetName val="економиа"/>
      <sheetName val="узен  резерв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F62">
            <v>5323866</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2)"/>
      <sheetName val="гегма"/>
      <sheetName val="ФОРМА"/>
      <sheetName val="N1"/>
      <sheetName val="N1-1"/>
      <sheetName val="N1-2"/>
      <sheetName val="N1-4"/>
      <sheetName val="N1-3"/>
      <sheetName val="N1-5"/>
      <sheetName val="N2"/>
      <sheetName val="N2-1"/>
      <sheetName val="N2-2"/>
      <sheetName val="N2-3"/>
      <sheetName val="N 3"/>
      <sheetName val="N3-1"/>
      <sheetName val="N3-2"/>
      <sheetName val="N3-3"/>
      <sheetName val="N3-5"/>
      <sheetName val="N3-4"/>
      <sheetName val="N3-6"/>
      <sheetName val="N3-7"/>
      <sheetName val="N3-8"/>
      <sheetName val="N3-9"/>
      <sheetName val="дацмух назард"/>
      <sheetName val="дацмух"/>
      <sheetName val="sul"/>
      <sheetName val="2001-20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mber"/>
      <sheetName val="november"/>
      <sheetName val="december"/>
      <sheetName val="total 1"/>
      <sheetName val="ФОРМА"/>
      <sheetName val="ФОРМА (3)"/>
      <sheetName val="ФОРМА (2)"/>
      <sheetName val="ФОРМА (4)"/>
      <sheetName val="гег факти дарг"/>
      <sheetName val="total 1 (2)"/>
      <sheetName val="total 1 (3)"/>
      <sheetName val="total 1 (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17"/>
  <sheetViews>
    <sheetView view="pageBreakPreview" zoomScaleNormal="100" zoomScaleSheetLayoutView="100" workbookViewId="0">
      <selection activeCell="H6" sqref="H6"/>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9.85546875" style="1" customWidth="1"/>
    <col min="12" max="17" width="18.7109375" style="1" customWidth="1"/>
    <col min="18" max="16384" width="9.140625" style="1"/>
  </cols>
  <sheetData>
    <row r="1" spans="1:13" s="16" customFormat="1" ht="30.75" customHeight="1" x14ac:dyDescent="0.25">
      <c r="A1" s="89" t="s">
        <v>32</v>
      </c>
      <c r="B1" s="89"/>
      <c r="C1" s="89"/>
      <c r="D1" s="89"/>
      <c r="E1" s="89"/>
      <c r="F1" s="89"/>
      <c r="G1" s="89"/>
      <c r="H1" s="89"/>
      <c r="I1" s="89"/>
      <c r="J1" s="89"/>
    </row>
    <row r="2" spans="1:13" ht="33" customHeight="1" x14ac:dyDescent="0.25">
      <c r="A2" s="76" t="s">
        <v>2</v>
      </c>
      <c r="B2" s="76"/>
      <c r="C2" s="76" t="s">
        <v>1</v>
      </c>
      <c r="D2" s="76"/>
      <c r="E2" s="76"/>
      <c r="F2" s="76" t="s">
        <v>3</v>
      </c>
      <c r="G2" s="76"/>
      <c r="H2" s="76"/>
      <c r="I2" s="76"/>
      <c r="J2" s="76"/>
    </row>
    <row r="3" spans="1:13" ht="27" customHeight="1" x14ac:dyDescent="0.25">
      <c r="A3" s="92" t="s">
        <v>76</v>
      </c>
      <c r="B3" s="92"/>
      <c r="C3" s="92" t="s">
        <v>78</v>
      </c>
      <c r="D3" s="92"/>
      <c r="E3" s="92"/>
      <c r="F3" s="92" t="s">
        <v>77</v>
      </c>
      <c r="G3" s="92"/>
      <c r="H3" s="92"/>
      <c r="I3" s="92"/>
      <c r="J3" s="92"/>
    </row>
    <row r="4" spans="1:13" ht="8.1" customHeight="1" x14ac:dyDescent="0.25">
      <c r="A4" s="75"/>
      <c r="B4" s="75"/>
      <c r="C4" s="75"/>
      <c r="D4" s="75"/>
      <c r="E4" s="75"/>
      <c r="F4" s="75"/>
      <c r="G4" s="75"/>
      <c r="H4" s="75"/>
      <c r="I4" s="75"/>
      <c r="J4" s="75"/>
    </row>
    <row r="5" spans="1:13" ht="36" customHeight="1" x14ac:dyDescent="0.25">
      <c r="A5" s="76" t="s">
        <v>4</v>
      </c>
      <c r="B5" s="76"/>
      <c r="C5" s="93" t="s">
        <v>82</v>
      </c>
      <c r="D5" s="93"/>
      <c r="E5" s="93"/>
      <c r="F5" s="76" t="s">
        <v>5</v>
      </c>
      <c r="G5" s="2" t="s">
        <v>85</v>
      </c>
      <c r="H5" s="2" t="s">
        <v>91</v>
      </c>
      <c r="I5" s="2" t="s">
        <v>100</v>
      </c>
      <c r="J5" s="2" t="s">
        <v>140</v>
      </c>
    </row>
    <row r="6" spans="1:13" ht="18" customHeight="1" x14ac:dyDescent="0.25">
      <c r="A6" s="91"/>
      <c r="B6" s="91"/>
      <c r="C6" s="94"/>
      <c r="D6" s="94"/>
      <c r="E6" s="94"/>
      <c r="F6" s="91"/>
      <c r="G6" s="7">
        <f>'06 01 01'!G6+'06 01 02'!G6+'06 01 03'!G6+'06 01 04'!G6+'06 01 05'!G5+'06 01 06'!G6+'06 01 07'!G6+'06 01 08'!G6+'06 01 09'!G6</f>
        <v>9720900</v>
      </c>
      <c r="H6" s="7">
        <f>'06 01 01'!H6+'06 01 02'!H6+'06 01 03'!H6+'06 01 04'!H6+'06 01 05'!H5+'06 01 06'!H6+'06 01 07'!H6+'06 01 08'!H6+'06 01 09'!H6</f>
        <v>9873300</v>
      </c>
      <c r="I6" s="7">
        <f>'06 01 01'!I6+'06 01 02'!I6+'06 01 03'!I6+'06 01 04'!I6+'06 01 05'!I5+'06 01 06'!I6+'06 01 07'!I6+'06 01 08'!I6+'06 01 09'!I6</f>
        <v>9873300</v>
      </c>
      <c r="J6" s="7">
        <f>'06 01 01'!J6+'06 01 02'!J6+'06 01 03'!J6+'06 01 04'!J6+'06 01 05'!J5+'06 01 06'!J6+'06 01 07'!J6+'06 01 08'!J6+'06 01 09'!J6</f>
        <v>9873300</v>
      </c>
    </row>
    <row r="7" spans="1:13" ht="8.1" customHeight="1" x14ac:dyDescent="0.25">
      <c r="A7" s="75"/>
      <c r="B7" s="75"/>
      <c r="C7" s="75"/>
      <c r="D7" s="75"/>
      <c r="E7" s="75"/>
      <c r="F7" s="75"/>
      <c r="G7" s="75"/>
      <c r="H7" s="75"/>
      <c r="I7" s="75"/>
      <c r="J7" s="75"/>
    </row>
    <row r="8" spans="1:13" ht="51" customHeight="1" x14ac:dyDescent="0.25">
      <c r="A8" s="81" t="s">
        <v>6</v>
      </c>
      <c r="B8" s="82"/>
      <c r="C8" s="90" t="s">
        <v>135</v>
      </c>
      <c r="D8" s="90"/>
      <c r="E8" s="90"/>
      <c r="F8" s="90"/>
      <c r="G8" s="90"/>
      <c r="H8" s="90"/>
      <c r="I8" s="90"/>
      <c r="J8" s="90"/>
    </row>
    <row r="9" spans="1:13" s="46" customFormat="1" ht="34.5" customHeight="1" x14ac:dyDescent="0.25">
      <c r="A9" s="83"/>
      <c r="B9" s="84"/>
      <c r="C9" s="85" t="s">
        <v>133</v>
      </c>
      <c r="D9" s="86"/>
      <c r="E9" s="87"/>
      <c r="F9" s="88" t="s">
        <v>134</v>
      </c>
      <c r="G9" s="86"/>
      <c r="H9" s="86"/>
      <c r="I9" s="86"/>
      <c r="J9" s="87"/>
    </row>
    <row r="10" spans="1:13" ht="133.5" customHeight="1" x14ac:dyDescent="0.25">
      <c r="A10" s="72" t="s">
        <v>7</v>
      </c>
      <c r="B10" s="73"/>
      <c r="C10" s="74" t="s">
        <v>132</v>
      </c>
      <c r="D10" s="74"/>
      <c r="E10" s="74"/>
      <c r="F10" s="74"/>
      <c r="G10" s="74"/>
      <c r="H10" s="74"/>
      <c r="I10" s="74"/>
      <c r="J10" s="74"/>
      <c r="M10" s="23"/>
    </row>
    <row r="11" spans="1:13" ht="49.5" customHeight="1" x14ac:dyDescent="0.25">
      <c r="A11" s="78" t="s">
        <v>8</v>
      </c>
      <c r="B11" s="78"/>
      <c r="C11" s="79" t="s">
        <v>75</v>
      </c>
      <c r="D11" s="80"/>
      <c r="E11" s="80"/>
      <c r="F11" s="80"/>
      <c r="G11" s="80"/>
      <c r="H11" s="80"/>
      <c r="I11" s="80"/>
      <c r="J11" s="80"/>
    </row>
    <row r="12" spans="1:13" ht="8.1" customHeight="1" x14ac:dyDescent="0.25">
      <c r="A12" s="75"/>
      <c r="B12" s="75"/>
      <c r="C12" s="75"/>
      <c r="D12" s="75"/>
      <c r="E12" s="75"/>
      <c r="F12" s="75"/>
      <c r="G12" s="75"/>
      <c r="H12" s="75"/>
      <c r="I12" s="75"/>
      <c r="J12" s="75"/>
    </row>
    <row r="13" spans="1:13" ht="21" customHeight="1" x14ac:dyDescent="0.25">
      <c r="A13" s="76" t="s">
        <v>9</v>
      </c>
      <c r="B13" s="76" t="s">
        <v>10</v>
      </c>
      <c r="C13" s="76"/>
      <c r="D13" s="76" t="s">
        <v>11</v>
      </c>
      <c r="E13" s="76"/>
      <c r="F13" s="76"/>
      <c r="G13" s="76"/>
      <c r="H13" s="76"/>
      <c r="I13" s="81" t="s">
        <v>33</v>
      </c>
      <c r="J13" s="82"/>
    </row>
    <row r="14" spans="1:13" ht="48" customHeight="1" x14ac:dyDescent="0.25">
      <c r="A14" s="77"/>
      <c r="B14" s="77"/>
      <c r="C14" s="77"/>
      <c r="D14" s="26" t="s">
        <v>141</v>
      </c>
      <c r="E14" s="62" t="s">
        <v>86</v>
      </c>
      <c r="F14" s="62" t="s">
        <v>92</v>
      </c>
      <c r="G14" s="62" t="s">
        <v>104</v>
      </c>
      <c r="H14" s="3" t="s">
        <v>142</v>
      </c>
      <c r="I14" s="83"/>
      <c r="J14" s="84"/>
    </row>
    <row r="15" spans="1:13" s="20" customFormat="1" ht="69.75" customHeight="1" x14ac:dyDescent="0.25">
      <c r="A15" s="8"/>
      <c r="B15" s="70" t="s">
        <v>79</v>
      </c>
      <c r="C15" s="70"/>
      <c r="D15" s="19">
        <v>16215</v>
      </c>
      <c r="E15" s="19">
        <f>16416+1400</f>
        <v>17816</v>
      </c>
      <c r="F15" s="43">
        <v>18000</v>
      </c>
      <c r="G15" s="43">
        <v>18000</v>
      </c>
      <c r="H15" s="43">
        <v>18000</v>
      </c>
      <c r="I15" s="68" t="s">
        <v>95</v>
      </c>
      <c r="J15" s="69"/>
      <c r="K15" s="25"/>
      <c r="L15" s="40"/>
    </row>
    <row r="16" spans="1:13" s="20" customFormat="1" ht="99.75" customHeight="1" x14ac:dyDescent="0.25">
      <c r="A16" s="8">
        <v>2</v>
      </c>
      <c r="B16" s="70" t="s">
        <v>80</v>
      </c>
      <c r="C16" s="70"/>
      <c r="D16" s="19">
        <v>3090</v>
      </c>
      <c r="E16" s="19">
        <f>2340+450</f>
        <v>2790</v>
      </c>
      <c r="F16" s="43">
        <v>3540</v>
      </c>
      <c r="G16" s="43">
        <v>3540</v>
      </c>
      <c r="H16" s="43">
        <v>3540</v>
      </c>
      <c r="I16" s="71" t="s">
        <v>95</v>
      </c>
      <c r="J16" s="69"/>
    </row>
    <row r="17" spans="1:10" s="20" customFormat="1" ht="72" customHeight="1" x14ac:dyDescent="0.25">
      <c r="A17" s="8">
        <v>3</v>
      </c>
      <c r="B17" s="70" t="s">
        <v>81</v>
      </c>
      <c r="C17" s="70"/>
      <c r="D17" s="44">
        <v>0.85</v>
      </c>
      <c r="E17" s="45">
        <v>0.85</v>
      </c>
      <c r="F17" s="45">
        <v>0.85</v>
      </c>
      <c r="G17" s="45">
        <v>0.85</v>
      </c>
      <c r="H17" s="45">
        <v>0.85</v>
      </c>
      <c r="I17" s="71" t="s">
        <v>95</v>
      </c>
      <c r="J17" s="69"/>
    </row>
  </sheetData>
  <mergeCells count="31">
    <mergeCell ref="C9:E9"/>
    <mergeCell ref="F9:J9"/>
    <mergeCell ref="A8:B9"/>
    <mergeCell ref="A1:J1"/>
    <mergeCell ref="C8:J8"/>
    <mergeCell ref="A4:J4"/>
    <mergeCell ref="F5:F6"/>
    <mergeCell ref="A3:B3"/>
    <mergeCell ref="A2:B2"/>
    <mergeCell ref="C2:E2"/>
    <mergeCell ref="F2:J2"/>
    <mergeCell ref="C3:E3"/>
    <mergeCell ref="F3:J3"/>
    <mergeCell ref="A5:B6"/>
    <mergeCell ref="C5:E6"/>
    <mergeCell ref="A7:J7"/>
    <mergeCell ref="A10:B10"/>
    <mergeCell ref="C10:J10"/>
    <mergeCell ref="A12:J12"/>
    <mergeCell ref="A13:A14"/>
    <mergeCell ref="A11:B11"/>
    <mergeCell ref="C11:J11"/>
    <mergeCell ref="D13:H13"/>
    <mergeCell ref="B13:C14"/>
    <mergeCell ref="I13:J14"/>
    <mergeCell ref="I15:J15"/>
    <mergeCell ref="B16:C16"/>
    <mergeCell ref="I16:J16"/>
    <mergeCell ref="B17:C17"/>
    <mergeCell ref="I17:J17"/>
    <mergeCell ref="B15:C15"/>
  </mergeCells>
  <pageMargins left="0.19685039370078741" right="0.19685039370078741" top="0.19685039370078741" bottom="0.19685039370078741" header="0.19685039370078741" footer="0.19685039370078741"/>
  <pageSetup paperSize="9" scale="85"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5"/>
  <sheetViews>
    <sheetView view="pageBreakPreview" zoomScaleNormal="100" zoomScaleSheetLayoutView="100" workbookViewId="0">
      <selection activeCell="C9" sqref="C9:J9"/>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34.140625" style="1" customWidth="1"/>
    <col min="12" max="16384" width="9.140625" style="1"/>
  </cols>
  <sheetData>
    <row r="1" spans="1:10" s="16" customFormat="1" ht="30.75" customHeight="1" x14ac:dyDescent="0.25">
      <c r="A1" s="89" t="s">
        <v>20</v>
      </c>
      <c r="B1" s="89"/>
      <c r="C1" s="89"/>
      <c r="D1" s="89"/>
      <c r="E1" s="89"/>
      <c r="F1" s="89"/>
      <c r="G1" s="89"/>
      <c r="H1" s="89"/>
      <c r="I1" s="89"/>
      <c r="J1" s="89"/>
    </row>
    <row r="2" spans="1:10" ht="30.75" customHeight="1" x14ac:dyDescent="0.25">
      <c r="A2" s="76" t="s">
        <v>12</v>
      </c>
      <c r="B2" s="76"/>
      <c r="C2" s="76" t="s">
        <v>0</v>
      </c>
      <c r="D2" s="76"/>
      <c r="E2" s="76"/>
      <c r="F2" s="76" t="s">
        <v>13</v>
      </c>
      <c r="G2" s="76"/>
      <c r="H2" s="76"/>
      <c r="I2" s="76"/>
      <c r="J2" s="76"/>
    </row>
    <row r="3" spans="1:10" ht="31.5" customHeight="1" x14ac:dyDescent="0.25">
      <c r="A3" s="133" t="s">
        <v>136</v>
      </c>
      <c r="B3" s="133"/>
      <c r="C3" s="74" t="s">
        <v>73</v>
      </c>
      <c r="D3" s="74"/>
      <c r="E3" s="74"/>
      <c r="F3" s="133" t="s">
        <v>35</v>
      </c>
      <c r="G3" s="133"/>
      <c r="H3" s="133"/>
      <c r="I3" s="133"/>
      <c r="J3" s="133"/>
    </row>
    <row r="4" spans="1:10" ht="8.1" customHeight="1" x14ac:dyDescent="0.25">
      <c r="A4" s="75"/>
      <c r="B4" s="75"/>
      <c r="C4" s="75"/>
      <c r="D4" s="75"/>
      <c r="E4" s="75"/>
      <c r="F4" s="75"/>
      <c r="G4" s="75"/>
      <c r="H4" s="75"/>
      <c r="I4" s="75"/>
      <c r="J4" s="75"/>
    </row>
    <row r="5" spans="1:10" ht="39.75" customHeight="1" x14ac:dyDescent="0.25">
      <c r="A5" s="76" t="s">
        <v>15</v>
      </c>
      <c r="B5" s="76"/>
      <c r="C5" s="134" t="s">
        <v>36</v>
      </c>
      <c r="D5" s="134"/>
      <c r="E5" s="134"/>
      <c r="F5" s="76" t="s">
        <v>14</v>
      </c>
      <c r="G5" s="2" t="s">
        <v>85</v>
      </c>
      <c r="H5" s="2" t="s">
        <v>91</v>
      </c>
      <c r="I5" s="2" t="s">
        <v>100</v>
      </c>
      <c r="J5" s="2" t="s">
        <v>140</v>
      </c>
    </row>
    <row r="6" spans="1:10" ht="24.75" customHeight="1" x14ac:dyDescent="0.25">
      <c r="A6" s="91"/>
      <c r="B6" s="91"/>
      <c r="C6" s="74"/>
      <c r="D6" s="74"/>
      <c r="E6" s="74"/>
      <c r="F6" s="91"/>
      <c r="G6" s="7">
        <f>H20</f>
        <v>187200</v>
      </c>
      <c r="H6" s="41">
        <v>187200</v>
      </c>
      <c r="I6" s="41">
        <v>187200</v>
      </c>
      <c r="J6" s="41">
        <v>187200</v>
      </c>
    </row>
    <row r="7" spans="1:10" ht="10.5" customHeight="1" x14ac:dyDescent="0.25">
      <c r="A7" s="75"/>
      <c r="B7" s="75"/>
      <c r="C7" s="75"/>
      <c r="D7" s="75"/>
      <c r="E7" s="75"/>
      <c r="F7" s="75"/>
      <c r="G7" s="75"/>
      <c r="H7" s="75"/>
      <c r="I7" s="75"/>
      <c r="J7" s="75"/>
    </row>
    <row r="8" spans="1:10" ht="72.75" customHeight="1" x14ac:dyDescent="0.25">
      <c r="A8" s="135" t="s">
        <v>16</v>
      </c>
      <c r="B8" s="135"/>
      <c r="C8" s="136" t="s">
        <v>153</v>
      </c>
      <c r="D8" s="136"/>
      <c r="E8" s="136"/>
      <c r="F8" s="136"/>
      <c r="G8" s="136"/>
      <c r="H8" s="136"/>
      <c r="I8" s="136"/>
      <c r="J8" s="136"/>
    </row>
    <row r="9" spans="1:10" ht="260.25" customHeight="1" x14ac:dyDescent="0.25">
      <c r="A9" s="137" t="s">
        <v>17</v>
      </c>
      <c r="B9" s="138"/>
      <c r="C9" s="139" t="s">
        <v>129</v>
      </c>
      <c r="D9" s="140"/>
      <c r="E9" s="140"/>
      <c r="F9" s="140"/>
      <c r="G9" s="140"/>
      <c r="H9" s="140"/>
      <c r="I9" s="140"/>
      <c r="J9" s="141"/>
    </row>
    <row r="10" spans="1:10" ht="50.25" customHeight="1" x14ac:dyDescent="0.25">
      <c r="A10" s="142" t="s">
        <v>18</v>
      </c>
      <c r="B10" s="142"/>
      <c r="C10" s="143" t="s">
        <v>120</v>
      </c>
      <c r="D10" s="144"/>
      <c r="E10" s="144"/>
      <c r="F10" s="144"/>
      <c r="G10" s="144"/>
      <c r="H10" s="144"/>
      <c r="I10" s="144"/>
      <c r="J10" s="144"/>
    </row>
    <row r="11" spans="1:10" ht="8.1" customHeight="1" x14ac:dyDescent="0.25">
      <c r="A11" s="75"/>
      <c r="B11" s="75"/>
      <c r="C11" s="75"/>
      <c r="D11" s="75"/>
      <c r="E11" s="75"/>
      <c r="F11" s="75"/>
      <c r="G11" s="75"/>
      <c r="H11" s="75"/>
      <c r="I11" s="75"/>
      <c r="J11" s="75"/>
    </row>
    <row r="12" spans="1:10" ht="21.75" customHeight="1" x14ac:dyDescent="0.25">
      <c r="A12" s="76" t="s">
        <v>9</v>
      </c>
      <c r="B12" s="76" t="s">
        <v>19</v>
      </c>
      <c r="C12" s="76"/>
      <c r="D12" s="76"/>
      <c r="E12" s="76"/>
      <c r="F12" s="76" t="s">
        <v>11</v>
      </c>
      <c r="G12" s="76"/>
      <c r="H12" s="81" t="s">
        <v>33</v>
      </c>
      <c r="I12" s="145"/>
      <c r="J12" s="82"/>
    </row>
    <row r="13" spans="1:10" ht="32.25" customHeight="1" x14ac:dyDescent="0.25">
      <c r="A13" s="77"/>
      <c r="B13" s="77"/>
      <c r="C13" s="77"/>
      <c r="D13" s="77"/>
      <c r="E13" s="77"/>
      <c r="F13" s="27" t="s">
        <v>143</v>
      </c>
      <c r="G13" s="27" t="s">
        <v>86</v>
      </c>
      <c r="H13" s="83"/>
      <c r="I13" s="146"/>
      <c r="J13" s="84"/>
    </row>
    <row r="14" spans="1:10" s="63" customFormat="1" ht="35.25" customHeight="1" x14ac:dyDescent="0.25">
      <c r="A14" s="4">
        <v>1</v>
      </c>
      <c r="B14" s="147" t="s">
        <v>74</v>
      </c>
      <c r="C14" s="147"/>
      <c r="D14" s="147"/>
      <c r="E14" s="147"/>
      <c r="F14" s="4">
        <v>100</v>
      </c>
      <c r="G14" s="4">
        <f>F19</f>
        <v>100</v>
      </c>
      <c r="H14" s="148" t="s">
        <v>97</v>
      </c>
      <c r="I14" s="149"/>
      <c r="J14" s="150"/>
    </row>
    <row r="15" spans="1:10" ht="35.25" customHeight="1" x14ac:dyDescent="0.25">
      <c r="A15" s="4">
        <v>2</v>
      </c>
      <c r="B15" s="147" t="s">
        <v>154</v>
      </c>
      <c r="C15" s="147"/>
      <c r="D15" s="147"/>
      <c r="E15" s="147"/>
      <c r="F15" s="22" t="s">
        <v>155</v>
      </c>
      <c r="G15" s="4" t="s">
        <v>156</v>
      </c>
      <c r="H15" s="148" t="s">
        <v>157</v>
      </c>
      <c r="I15" s="149"/>
      <c r="J15" s="150"/>
    </row>
    <row r="16" spans="1:10" ht="8.1" customHeight="1" x14ac:dyDescent="0.25">
      <c r="A16" s="75"/>
      <c r="B16" s="75"/>
      <c r="C16" s="75"/>
      <c r="D16" s="75"/>
      <c r="E16" s="75"/>
      <c r="F16" s="75"/>
      <c r="G16" s="75"/>
      <c r="H16" s="75"/>
      <c r="I16" s="75"/>
      <c r="J16" s="75"/>
    </row>
    <row r="17" spans="1:11" ht="25.5" customHeight="1" x14ac:dyDescent="0.25">
      <c r="A17" s="76" t="s">
        <v>9</v>
      </c>
      <c r="B17" s="76" t="s">
        <v>21</v>
      </c>
      <c r="C17" s="76"/>
      <c r="D17" s="76"/>
      <c r="E17" s="76" t="s">
        <v>22</v>
      </c>
      <c r="F17" s="76"/>
      <c r="G17" s="76"/>
      <c r="H17" s="76" t="s">
        <v>25</v>
      </c>
      <c r="I17" s="76" t="s">
        <v>26</v>
      </c>
      <c r="J17" s="76"/>
    </row>
    <row r="18" spans="1:11" ht="32.25" customHeight="1" x14ac:dyDescent="0.25">
      <c r="A18" s="77"/>
      <c r="B18" s="77"/>
      <c r="C18" s="77"/>
      <c r="D18" s="77"/>
      <c r="E18" s="3" t="s">
        <v>23</v>
      </c>
      <c r="F18" s="3" t="s">
        <v>24</v>
      </c>
      <c r="G18" s="3" t="s">
        <v>29</v>
      </c>
      <c r="H18" s="77"/>
      <c r="I18" s="3" t="s">
        <v>27</v>
      </c>
      <c r="J18" s="3" t="s">
        <v>28</v>
      </c>
    </row>
    <row r="19" spans="1:11" s="10" customFormat="1" ht="33.75" customHeight="1" x14ac:dyDescent="0.25">
      <c r="A19" s="9">
        <v>1</v>
      </c>
      <c r="B19" s="148" t="s">
        <v>107</v>
      </c>
      <c r="C19" s="149"/>
      <c r="D19" s="150"/>
      <c r="E19" s="5" t="s">
        <v>42</v>
      </c>
      <c r="F19" s="9">
        <v>100</v>
      </c>
      <c r="G19" s="4">
        <f>H19/F19</f>
        <v>1872</v>
      </c>
      <c r="H19" s="9">
        <f>I19+J19</f>
        <v>187200</v>
      </c>
      <c r="I19" s="9">
        <v>187200</v>
      </c>
      <c r="J19" s="11"/>
    </row>
    <row r="20" spans="1:11" ht="21" customHeight="1" x14ac:dyDescent="0.25">
      <c r="A20" s="153" t="s">
        <v>30</v>
      </c>
      <c r="B20" s="154"/>
      <c r="C20" s="154"/>
      <c r="D20" s="155"/>
      <c r="E20" s="6"/>
      <c r="F20" s="6">
        <f>F19</f>
        <v>100</v>
      </c>
      <c r="G20" s="6">
        <f>G19</f>
        <v>1872</v>
      </c>
      <c r="H20" s="6">
        <f>SUM(H19:H19)</f>
        <v>187200</v>
      </c>
      <c r="I20" s="6">
        <f>SUM(I19:I19)</f>
        <v>187200</v>
      </c>
      <c r="J20" s="6">
        <f>SUM(J19:J19)</f>
        <v>0</v>
      </c>
    </row>
    <row r="21" spans="1:11" ht="8.1" customHeight="1" x14ac:dyDescent="0.25">
      <c r="A21" s="75"/>
      <c r="B21" s="75"/>
      <c r="C21" s="75"/>
      <c r="D21" s="75"/>
      <c r="E21" s="75"/>
      <c r="F21" s="75"/>
      <c r="G21" s="75"/>
      <c r="H21" s="75"/>
      <c r="I21" s="75"/>
      <c r="J21" s="75"/>
    </row>
    <row r="22" spans="1:11" ht="20.25" customHeight="1" x14ac:dyDescent="0.25">
      <c r="A22" s="15" t="s">
        <v>9</v>
      </c>
      <c r="B22" s="151" t="s">
        <v>31</v>
      </c>
      <c r="C22" s="151"/>
      <c r="D22" s="151"/>
      <c r="E22" s="151"/>
      <c r="F22" s="151"/>
      <c r="G22" s="151"/>
      <c r="H22" s="151"/>
      <c r="I22" s="151"/>
      <c r="J22" s="151"/>
    </row>
    <row r="23" spans="1:11" s="33" customFormat="1" ht="116.25" customHeight="1" x14ac:dyDescent="0.25">
      <c r="A23" s="12">
        <v>1</v>
      </c>
      <c r="B23" s="152" t="s">
        <v>158</v>
      </c>
      <c r="C23" s="70"/>
      <c r="D23" s="70"/>
      <c r="E23" s="70"/>
      <c r="F23" s="70"/>
      <c r="G23" s="70"/>
      <c r="H23" s="70"/>
      <c r="I23" s="70"/>
      <c r="J23" s="70"/>
      <c r="K23" s="17"/>
    </row>
    <row r="24" spans="1:11" ht="36.75" customHeight="1" x14ac:dyDescent="0.25">
      <c r="A24" s="12">
        <v>2</v>
      </c>
      <c r="B24" s="152" t="s">
        <v>159</v>
      </c>
      <c r="C24" s="70"/>
      <c r="D24" s="70"/>
      <c r="E24" s="70"/>
      <c r="F24" s="70"/>
      <c r="G24" s="70"/>
      <c r="H24" s="70"/>
      <c r="I24" s="70"/>
      <c r="J24" s="70"/>
      <c r="K24" s="17"/>
    </row>
    <row r="25" spans="1:11" ht="30.75" customHeight="1" x14ac:dyDescent="0.25">
      <c r="A25" s="13"/>
      <c r="B25" s="132"/>
      <c r="C25" s="132"/>
      <c r="D25" s="132"/>
      <c r="E25" s="132"/>
      <c r="F25" s="132"/>
      <c r="G25" s="132"/>
      <c r="H25" s="132"/>
      <c r="I25" s="132"/>
      <c r="J25" s="132"/>
    </row>
  </sheetData>
  <mergeCells count="40">
    <mergeCell ref="A8:B8"/>
    <mergeCell ref="C8:J8"/>
    <mergeCell ref="A1:J1"/>
    <mergeCell ref="A2:B2"/>
    <mergeCell ref="C2:E2"/>
    <mergeCell ref="F2:J2"/>
    <mergeCell ref="A3:B3"/>
    <mergeCell ref="C3:E3"/>
    <mergeCell ref="F3:J3"/>
    <mergeCell ref="A4:J4"/>
    <mergeCell ref="A5:B6"/>
    <mergeCell ref="C5:E6"/>
    <mergeCell ref="F5:F6"/>
    <mergeCell ref="A7:J7"/>
    <mergeCell ref="B15:E15"/>
    <mergeCell ref="A9:B9"/>
    <mergeCell ref="C9:J9"/>
    <mergeCell ref="A10:B10"/>
    <mergeCell ref="C10:J10"/>
    <mergeCell ref="A11:J11"/>
    <mergeCell ref="A12:A13"/>
    <mergeCell ref="B12:E13"/>
    <mergeCell ref="F12:G12"/>
    <mergeCell ref="H12:J13"/>
    <mergeCell ref="H15:J15"/>
    <mergeCell ref="B14:E14"/>
    <mergeCell ref="H14:J14"/>
    <mergeCell ref="A16:J16"/>
    <mergeCell ref="A17:A18"/>
    <mergeCell ref="B17:D18"/>
    <mergeCell ref="E17:G17"/>
    <mergeCell ref="H17:H18"/>
    <mergeCell ref="I17:J17"/>
    <mergeCell ref="B24:J24"/>
    <mergeCell ref="B25:J25"/>
    <mergeCell ref="B19:D19"/>
    <mergeCell ref="A20:D20"/>
    <mergeCell ref="A21:J21"/>
    <mergeCell ref="B22:J22"/>
    <mergeCell ref="B23:J23"/>
  </mergeCells>
  <pageMargins left="0.19685039370078741" right="0.19685039370078741" top="0.19685039370078741" bottom="0.19685039370078741" header="0.19685039370078741" footer="0.19685039370078741"/>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1"/>
  <sheetViews>
    <sheetView view="pageBreakPreview" topLeftCell="A13" zoomScaleNormal="100" zoomScaleSheetLayoutView="100" workbookViewId="0">
      <selection activeCell="B24" sqref="B24:D24"/>
    </sheetView>
  </sheetViews>
  <sheetFormatPr defaultColWidth="9.140625" defaultRowHeight="12.75" x14ac:dyDescent="0.25"/>
  <cols>
    <col min="1" max="1" width="7.7109375" style="61" customWidth="1"/>
    <col min="2" max="2" width="14.42578125" style="61" customWidth="1"/>
    <col min="3" max="3" width="8.7109375" style="61" customWidth="1"/>
    <col min="4" max="10" width="18.7109375" style="61" customWidth="1"/>
    <col min="11" max="11" width="25.42578125" style="1" customWidth="1"/>
    <col min="12" max="16384" width="9.140625" style="1"/>
  </cols>
  <sheetData>
    <row r="1" spans="1:10" s="16" customFormat="1" ht="30.75" customHeight="1" x14ac:dyDescent="0.25">
      <c r="A1" s="96" t="s">
        <v>20</v>
      </c>
      <c r="B1" s="96"/>
      <c r="C1" s="96"/>
      <c r="D1" s="96"/>
      <c r="E1" s="96"/>
      <c r="F1" s="96"/>
      <c r="G1" s="96"/>
      <c r="H1" s="96"/>
      <c r="I1" s="96"/>
      <c r="J1" s="96"/>
    </row>
    <row r="2" spans="1:10" ht="30.75" customHeight="1" x14ac:dyDescent="0.25">
      <c r="A2" s="97" t="s">
        <v>12</v>
      </c>
      <c r="B2" s="97"/>
      <c r="C2" s="97" t="s">
        <v>0</v>
      </c>
      <c r="D2" s="97"/>
      <c r="E2" s="97"/>
      <c r="F2" s="97" t="s">
        <v>13</v>
      </c>
      <c r="G2" s="97"/>
      <c r="H2" s="97"/>
      <c r="I2" s="97"/>
      <c r="J2" s="97"/>
    </row>
    <row r="3" spans="1:10" ht="45" customHeight="1" x14ac:dyDescent="0.25">
      <c r="A3" s="98" t="s">
        <v>34</v>
      </c>
      <c r="B3" s="98"/>
      <c r="C3" s="99" t="s">
        <v>93</v>
      </c>
      <c r="D3" s="99"/>
      <c r="E3" s="99"/>
      <c r="F3" s="98" t="s">
        <v>35</v>
      </c>
      <c r="G3" s="98"/>
      <c r="H3" s="98"/>
      <c r="I3" s="98"/>
      <c r="J3" s="98"/>
    </row>
    <row r="4" spans="1:10" ht="8.1" customHeight="1" x14ac:dyDescent="0.25">
      <c r="A4" s="100"/>
      <c r="B4" s="100"/>
      <c r="C4" s="100"/>
      <c r="D4" s="100"/>
      <c r="E4" s="100"/>
      <c r="F4" s="100"/>
      <c r="G4" s="100"/>
      <c r="H4" s="100"/>
      <c r="I4" s="100"/>
      <c r="J4" s="100"/>
    </row>
    <row r="5" spans="1:10" ht="39.75" customHeight="1" x14ac:dyDescent="0.25">
      <c r="A5" s="97" t="s">
        <v>15</v>
      </c>
      <c r="B5" s="97"/>
      <c r="C5" s="102" t="s">
        <v>36</v>
      </c>
      <c r="D5" s="102"/>
      <c r="E5" s="102"/>
      <c r="F5" s="97" t="s">
        <v>14</v>
      </c>
      <c r="G5" s="53" t="s">
        <v>85</v>
      </c>
      <c r="H5" s="53" t="s">
        <v>91</v>
      </c>
      <c r="I5" s="53" t="s">
        <v>100</v>
      </c>
      <c r="J5" s="53" t="s">
        <v>140</v>
      </c>
    </row>
    <row r="6" spans="1:10" ht="24.75" customHeight="1" x14ac:dyDescent="0.25">
      <c r="A6" s="101"/>
      <c r="B6" s="101"/>
      <c r="C6" s="99"/>
      <c r="D6" s="99"/>
      <c r="E6" s="99"/>
      <c r="F6" s="101"/>
      <c r="G6" s="41">
        <f>I25</f>
        <v>2038000</v>
      </c>
      <c r="H6" s="41">
        <v>2038000</v>
      </c>
      <c r="I6" s="41">
        <v>2038000</v>
      </c>
      <c r="J6" s="41">
        <v>2038000</v>
      </c>
    </row>
    <row r="7" spans="1:10" ht="8.1" customHeight="1" x14ac:dyDescent="0.25">
      <c r="A7" s="100"/>
      <c r="B7" s="100"/>
      <c r="C7" s="100"/>
      <c r="D7" s="100"/>
      <c r="E7" s="100"/>
      <c r="F7" s="100"/>
      <c r="G7" s="100"/>
      <c r="H7" s="100"/>
      <c r="I7" s="100"/>
      <c r="J7" s="100"/>
    </row>
    <row r="8" spans="1:10" ht="24" customHeight="1" x14ac:dyDescent="0.25">
      <c r="A8" s="103" t="s">
        <v>16</v>
      </c>
      <c r="B8" s="103"/>
      <c r="C8" s="104" t="s">
        <v>117</v>
      </c>
      <c r="D8" s="104"/>
      <c r="E8" s="104"/>
      <c r="F8" s="104"/>
      <c r="G8" s="104"/>
      <c r="H8" s="104"/>
      <c r="I8" s="104"/>
      <c r="J8" s="104"/>
    </row>
    <row r="9" spans="1:10" ht="185.25" customHeight="1" x14ac:dyDescent="0.25">
      <c r="A9" s="105" t="s">
        <v>17</v>
      </c>
      <c r="B9" s="106"/>
      <c r="C9" s="107" t="s">
        <v>139</v>
      </c>
      <c r="D9" s="108"/>
      <c r="E9" s="108"/>
      <c r="F9" s="108"/>
      <c r="G9" s="108"/>
      <c r="H9" s="108"/>
      <c r="I9" s="108"/>
      <c r="J9" s="109"/>
    </row>
    <row r="10" spans="1:10" ht="45" customHeight="1" x14ac:dyDescent="0.25">
      <c r="A10" s="110" t="s">
        <v>18</v>
      </c>
      <c r="B10" s="110"/>
      <c r="C10" s="111" t="s">
        <v>37</v>
      </c>
      <c r="D10" s="112"/>
      <c r="E10" s="112"/>
      <c r="F10" s="112"/>
      <c r="G10" s="112"/>
      <c r="H10" s="112"/>
      <c r="I10" s="112"/>
      <c r="J10" s="112"/>
    </row>
    <row r="11" spans="1:10" ht="8.1" customHeight="1" x14ac:dyDescent="0.25">
      <c r="A11" s="100"/>
      <c r="B11" s="100"/>
      <c r="C11" s="100"/>
      <c r="D11" s="100"/>
      <c r="E11" s="100"/>
      <c r="F11" s="100"/>
      <c r="G11" s="100"/>
      <c r="H11" s="100"/>
      <c r="I11" s="100"/>
      <c r="J11" s="100"/>
    </row>
    <row r="12" spans="1:10" ht="20.25" customHeight="1" x14ac:dyDescent="0.25">
      <c r="A12" s="97" t="s">
        <v>9</v>
      </c>
      <c r="B12" s="97" t="s">
        <v>19</v>
      </c>
      <c r="C12" s="97"/>
      <c r="D12" s="97"/>
      <c r="E12" s="97"/>
      <c r="F12" s="97" t="s">
        <v>11</v>
      </c>
      <c r="G12" s="97"/>
      <c r="H12" s="114" t="s">
        <v>33</v>
      </c>
      <c r="I12" s="115"/>
      <c r="J12" s="116"/>
    </row>
    <row r="13" spans="1:10" ht="32.25" customHeight="1" x14ac:dyDescent="0.25">
      <c r="A13" s="113"/>
      <c r="B13" s="113"/>
      <c r="C13" s="113"/>
      <c r="D13" s="113"/>
      <c r="E13" s="113"/>
      <c r="F13" s="54" t="s">
        <v>143</v>
      </c>
      <c r="G13" s="54" t="s">
        <v>86</v>
      </c>
      <c r="H13" s="117"/>
      <c r="I13" s="118"/>
      <c r="J13" s="119"/>
    </row>
    <row r="14" spans="1:10" ht="23.25" customHeight="1" x14ac:dyDescent="0.25">
      <c r="A14" s="55">
        <v>1</v>
      </c>
      <c r="B14" s="120" t="s">
        <v>38</v>
      </c>
      <c r="C14" s="120"/>
      <c r="D14" s="120"/>
      <c r="E14" s="120"/>
      <c r="F14" s="55">
        <v>10212</v>
      </c>
      <c r="G14" s="19">
        <v>10721</v>
      </c>
      <c r="H14" s="121" t="s">
        <v>119</v>
      </c>
      <c r="I14" s="122"/>
      <c r="J14" s="122"/>
    </row>
    <row r="15" spans="1:10" ht="8.1" customHeight="1" x14ac:dyDescent="0.25">
      <c r="A15" s="100"/>
      <c r="B15" s="100"/>
      <c r="C15" s="100"/>
      <c r="D15" s="100"/>
      <c r="E15" s="100"/>
      <c r="F15" s="100"/>
      <c r="G15" s="100"/>
      <c r="H15" s="100"/>
      <c r="I15" s="100"/>
      <c r="J15" s="100"/>
    </row>
    <row r="16" spans="1:10" ht="18" customHeight="1" x14ac:dyDescent="0.25">
      <c r="A16" s="97" t="s">
        <v>9</v>
      </c>
      <c r="B16" s="97" t="s">
        <v>21</v>
      </c>
      <c r="C16" s="97"/>
      <c r="D16" s="97"/>
      <c r="E16" s="97" t="s">
        <v>22</v>
      </c>
      <c r="F16" s="97"/>
      <c r="G16" s="97"/>
      <c r="H16" s="97" t="s">
        <v>25</v>
      </c>
      <c r="I16" s="97" t="s">
        <v>26</v>
      </c>
      <c r="J16" s="97"/>
    </row>
    <row r="17" spans="1:13" ht="33.75" customHeight="1" x14ac:dyDescent="0.25">
      <c r="A17" s="113"/>
      <c r="B17" s="113"/>
      <c r="C17" s="113"/>
      <c r="D17" s="113"/>
      <c r="E17" s="54" t="s">
        <v>23</v>
      </c>
      <c r="F17" s="54" t="s">
        <v>24</v>
      </c>
      <c r="G17" s="54" t="s">
        <v>29</v>
      </c>
      <c r="H17" s="113"/>
      <c r="I17" s="54" t="s">
        <v>27</v>
      </c>
      <c r="J17" s="54" t="s">
        <v>28</v>
      </c>
    </row>
    <row r="18" spans="1:13" s="10" customFormat="1" ht="30" customHeight="1" x14ac:dyDescent="0.25">
      <c r="A18" s="30">
        <v>1</v>
      </c>
      <c r="B18" s="123" t="s">
        <v>101</v>
      </c>
      <c r="C18" s="124"/>
      <c r="D18" s="125"/>
      <c r="E18" s="29" t="s">
        <v>42</v>
      </c>
      <c r="F18" s="30">
        <v>300</v>
      </c>
      <c r="G18" s="30">
        <f t="shared" ref="G18:G24" si="0">H18/F18</f>
        <v>160</v>
      </c>
      <c r="H18" s="30">
        <f>I18+J18</f>
        <v>48000</v>
      </c>
      <c r="I18" s="30">
        <v>48000</v>
      </c>
      <c r="J18" s="56"/>
    </row>
    <row r="19" spans="1:13" s="10" customFormat="1" ht="34.5" customHeight="1" x14ac:dyDescent="0.25">
      <c r="A19" s="30">
        <v>2</v>
      </c>
      <c r="B19" s="123" t="s">
        <v>121</v>
      </c>
      <c r="C19" s="124"/>
      <c r="D19" s="125"/>
      <c r="E19" s="29" t="s">
        <v>42</v>
      </c>
      <c r="F19" s="30">
        <v>60</v>
      </c>
      <c r="G19" s="30">
        <f t="shared" si="0"/>
        <v>200</v>
      </c>
      <c r="H19" s="30">
        <f t="shared" ref="H19:H24" si="1">I19+J19</f>
        <v>12000</v>
      </c>
      <c r="I19" s="30">
        <v>12000</v>
      </c>
      <c r="J19" s="56"/>
      <c r="M19" s="64">
        <f>G14+'06 01 03'!G14+'06 01 04'!G14+'06 01 05'!G12+'06 01 07'!G14+'06 01 08'!G14+'06 01 09'!G14</f>
        <v>16416</v>
      </c>
    </row>
    <row r="20" spans="1:13" s="10" customFormat="1" ht="21.75" customHeight="1" x14ac:dyDescent="0.25">
      <c r="A20" s="30">
        <v>3</v>
      </c>
      <c r="B20" s="123" t="s">
        <v>39</v>
      </c>
      <c r="C20" s="124"/>
      <c r="D20" s="125"/>
      <c r="E20" s="29" t="s">
        <v>42</v>
      </c>
      <c r="F20" s="30">
        <v>7500</v>
      </c>
      <c r="G20" s="30">
        <f t="shared" si="0"/>
        <v>200</v>
      </c>
      <c r="H20" s="30">
        <f t="shared" si="1"/>
        <v>1500000</v>
      </c>
      <c r="I20" s="30">
        <v>1500000</v>
      </c>
      <c r="J20" s="56"/>
    </row>
    <row r="21" spans="1:13" s="10" customFormat="1" ht="31.5" customHeight="1" x14ac:dyDescent="0.25">
      <c r="A21" s="30">
        <v>4</v>
      </c>
      <c r="B21" s="123" t="s">
        <v>40</v>
      </c>
      <c r="C21" s="124"/>
      <c r="D21" s="125"/>
      <c r="E21" s="29" t="s">
        <v>42</v>
      </c>
      <c r="F21" s="30">
        <v>19</v>
      </c>
      <c r="G21" s="30">
        <f t="shared" si="0"/>
        <v>3000</v>
      </c>
      <c r="H21" s="30">
        <f t="shared" si="1"/>
        <v>57000</v>
      </c>
      <c r="I21" s="30">
        <v>57000</v>
      </c>
      <c r="J21" s="56"/>
    </row>
    <row r="22" spans="1:13" s="10" customFormat="1" ht="60.75" customHeight="1" x14ac:dyDescent="0.25">
      <c r="A22" s="30">
        <v>5</v>
      </c>
      <c r="B22" s="123" t="s">
        <v>102</v>
      </c>
      <c r="C22" s="124"/>
      <c r="D22" s="125"/>
      <c r="E22" s="29" t="s">
        <v>42</v>
      </c>
      <c r="F22" s="30">
        <v>27</v>
      </c>
      <c r="G22" s="30">
        <f>H22/F22</f>
        <v>3000</v>
      </c>
      <c r="H22" s="30">
        <f t="shared" si="1"/>
        <v>81000</v>
      </c>
      <c r="I22" s="30">
        <v>81000</v>
      </c>
      <c r="J22" s="56"/>
    </row>
    <row r="23" spans="1:13" s="10" customFormat="1" ht="30" customHeight="1" x14ac:dyDescent="0.25">
      <c r="A23" s="30">
        <v>6</v>
      </c>
      <c r="B23" s="123" t="s">
        <v>41</v>
      </c>
      <c r="C23" s="124"/>
      <c r="D23" s="125"/>
      <c r="E23" s="29" t="s">
        <v>42</v>
      </c>
      <c r="F23" s="30">
        <v>15</v>
      </c>
      <c r="G23" s="30">
        <f t="shared" si="0"/>
        <v>4000</v>
      </c>
      <c r="H23" s="30">
        <f t="shared" si="1"/>
        <v>60000</v>
      </c>
      <c r="I23" s="30">
        <v>60000</v>
      </c>
      <c r="J23" s="56"/>
    </row>
    <row r="24" spans="1:13" s="10" customFormat="1" ht="59.25" customHeight="1" x14ac:dyDescent="0.25">
      <c r="A24" s="30">
        <v>7</v>
      </c>
      <c r="B24" s="123" t="s">
        <v>138</v>
      </c>
      <c r="C24" s="124"/>
      <c r="D24" s="125"/>
      <c r="E24" s="29" t="s">
        <v>42</v>
      </c>
      <c r="F24" s="30">
        <v>2800</v>
      </c>
      <c r="G24" s="30">
        <f t="shared" si="0"/>
        <v>100</v>
      </c>
      <c r="H24" s="30">
        <f t="shared" si="1"/>
        <v>280000</v>
      </c>
      <c r="I24" s="30">
        <v>280000</v>
      </c>
      <c r="J24" s="56"/>
    </row>
    <row r="25" spans="1:13" ht="21" customHeight="1" x14ac:dyDescent="0.25">
      <c r="A25" s="126" t="s">
        <v>30</v>
      </c>
      <c r="B25" s="127"/>
      <c r="C25" s="127"/>
      <c r="D25" s="128"/>
      <c r="E25" s="29"/>
      <c r="F25" s="56">
        <f>SUM(F18:F24)</f>
        <v>10721</v>
      </c>
      <c r="G25" s="30"/>
      <c r="H25" s="56">
        <f>I25+J25</f>
        <v>2038000</v>
      </c>
      <c r="I25" s="58">
        <f>SUM(I18:I24)</f>
        <v>2038000</v>
      </c>
      <c r="J25" s="58">
        <f>SUM(J18:J23)</f>
        <v>0</v>
      </c>
    </row>
    <row r="26" spans="1:13" ht="8.1" customHeight="1" x14ac:dyDescent="0.25">
      <c r="A26" s="100" t="s">
        <v>105</v>
      </c>
      <c r="B26" s="100"/>
      <c r="C26" s="100"/>
      <c r="D26" s="100"/>
      <c r="E26" s="100"/>
      <c r="F26" s="100"/>
      <c r="G26" s="100"/>
      <c r="H26" s="100"/>
      <c r="I26" s="100"/>
      <c r="J26" s="100"/>
    </row>
    <row r="27" spans="1:13" ht="20.25" customHeight="1" x14ac:dyDescent="0.25">
      <c r="A27" s="53" t="s">
        <v>9</v>
      </c>
      <c r="B27" s="131" t="s">
        <v>31</v>
      </c>
      <c r="C27" s="131"/>
      <c r="D27" s="131"/>
      <c r="E27" s="131"/>
      <c r="F27" s="131"/>
      <c r="G27" s="131"/>
      <c r="H27" s="131"/>
      <c r="I27" s="131"/>
      <c r="J27" s="131"/>
    </row>
    <row r="28" spans="1:13" ht="171" customHeight="1" x14ac:dyDescent="0.25">
      <c r="A28" s="59">
        <v>1</v>
      </c>
      <c r="B28" s="129" t="s">
        <v>160</v>
      </c>
      <c r="C28" s="130"/>
      <c r="D28" s="130"/>
      <c r="E28" s="130"/>
      <c r="F28" s="130"/>
      <c r="G28" s="130"/>
      <c r="H28" s="130"/>
      <c r="I28" s="130"/>
      <c r="J28" s="130"/>
    </row>
    <row r="29" spans="1:13" ht="198.75" customHeight="1" x14ac:dyDescent="0.25">
      <c r="A29" s="59">
        <v>2</v>
      </c>
      <c r="B29" s="129" t="s">
        <v>161</v>
      </c>
      <c r="C29" s="130"/>
      <c r="D29" s="130"/>
      <c r="E29" s="130"/>
      <c r="F29" s="130"/>
      <c r="G29" s="130"/>
      <c r="H29" s="130"/>
      <c r="I29" s="130"/>
      <c r="J29" s="130"/>
    </row>
    <row r="30" spans="1:13" s="20" customFormat="1" ht="114" customHeight="1" x14ac:dyDescent="0.25">
      <c r="A30" s="59">
        <v>3</v>
      </c>
      <c r="B30" s="129" t="s">
        <v>144</v>
      </c>
      <c r="C30" s="130"/>
      <c r="D30" s="130"/>
      <c r="E30" s="130"/>
      <c r="F30" s="130"/>
      <c r="G30" s="130"/>
      <c r="H30" s="130"/>
      <c r="I30" s="130"/>
      <c r="J30" s="130"/>
    </row>
    <row r="31" spans="1:13" ht="30.75" customHeight="1" x14ac:dyDescent="0.25">
      <c r="A31" s="60"/>
      <c r="B31" s="95"/>
      <c r="C31" s="95"/>
      <c r="D31" s="95"/>
      <c r="E31" s="95"/>
      <c r="F31" s="95"/>
      <c r="G31" s="95"/>
      <c r="H31" s="95"/>
      <c r="I31" s="95"/>
      <c r="J31" s="95"/>
    </row>
  </sheetData>
  <mergeCells count="45">
    <mergeCell ref="A25:D25"/>
    <mergeCell ref="B22:D22"/>
    <mergeCell ref="B24:D24"/>
    <mergeCell ref="B30:J30"/>
    <mergeCell ref="B29:J29"/>
    <mergeCell ref="A26:J26"/>
    <mergeCell ref="B27:J27"/>
    <mergeCell ref="B28:J28"/>
    <mergeCell ref="B18:D18"/>
    <mergeCell ref="B19:D19"/>
    <mergeCell ref="B20:D20"/>
    <mergeCell ref="B21:D21"/>
    <mergeCell ref="B23:D23"/>
    <mergeCell ref="B14:E14"/>
    <mergeCell ref="H14:J14"/>
    <mergeCell ref="A15:J15"/>
    <mergeCell ref="A16:A17"/>
    <mergeCell ref="B16:D17"/>
    <mergeCell ref="E16:G16"/>
    <mergeCell ref="H16:H17"/>
    <mergeCell ref="I16:J16"/>
    <mergeCell ref="C9:J9"/>
    <mergeCell ref="A10:B10"/>
    <mergeCell ref="C10:J10"/>
    <mergeCell ref="A11:J11"/>
    <mergeCell ref="A12:A13"/>
    <mergeCell ref="B12:E13"/>
    <mergeCell ref="F12:G12"/>
    <mergeCell ref="H12:J13"/>
    <mergeCell ref="B31:J31"/>
    <mergeCell ref="A1:J1"/>
    <mergeCell ref="A2:B2"/>
    <mergeCell ref="C2:E2"/>
    <mergeCell ref="F2:J2"/>
    <mergeCell ref="A3:B3"/>
    <mergeCell ref="C3:E3"/>
    <mergeCell ref="F3:J3"/>
    <mergeCell ref="A4:J4"/>
    <mergeCell ref="A5:B6"/>
    <mergeCell ref="C5:E6"/>
    <mergeCell ref="F5:F6"/>
    <mergeCell ref="A7:J7"/>
    <mergeCell ref="A8:B8"/>
    <mergeCell ref="C8:J8"/>
    <mergeCell ref="A9:B9"/>
  </mergeCells>
  <pageMargins left="0.19685039370078741" right="0.19685039370078741" top="0.19685039370078741" bottom="0.19685039370078741" header="0.19685039370078741" footer="0.19685039370078741"/>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26"/>
  <sheetViews>
    <sheetView view="pageBreakPreview" topLeftCell="C10" zoomScaleNormal="100" zoomScaleSheetLayoutView="100" workbookViewId="0">
      <selection activeCell="H22" sqref="H22"/>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3" width="9.140625" style="1"/>
    <col min="14" max="14" width="10" style="1" bestFit="1" customWidth="1"/>
    <col min="15" max="16384" width="9.140625" style="1"/>
  </cols>
  <sheetData>
    <row r="1" spans="1:10" s="16" customFormat="1" ht="27" customHeight="1" x14ac:dyDescent="0.25">
      <c r="A1" s="89" t="s">
        <v>20</v>
      </c>
      <c r="B1" s="89"/>
      <c r="C1" s="89"/>
      <c r="D1" s="89"/>
      <c r="E1" s="89"/>
      <c r="F1" s="89"/>
      <c r="G1" s="89"/>
      <c r="H1" s="89"/>
      <c r="I1" s="89"/>
      <c r="J1" s="89"/>
    </row>
    <row r="2" spans="1:10" ht="30.75" customHeight="1" x14ac:dyDescent="0.25">
      <c r="A2" s="76" t="s">
        <v>12</v>
      </c>
      <c r="B2" s="76"/>
      <c r="C2" s="76" t="s">
        <v>0</v>
      </c>
      <c r="D2" s="76"/>
      <c r="E2" s="76"/>
      <c r="F2" s="76" t="s">
        <v>13</v>
      </c>
      <c r="G2" s="76"/>
      <c r="H2" s="76"/>
      <c r="I2" s="76"/>
      <c r="J2" s="76"/>
    </row>
    <row r="3" spans="1:10" ht="37.5" customHeight="1" x14ac:dyDescent="0.25">
      <c r="A3" s="133" t="s">
        <v>43</v>
      </c>
      <c r="B3" s="133"/>
      <c r="C3" s="74" t="s">
        <v>44</v>
      </c>
      <c r="D3" s="74"/>
      <c r="E3" s="74"/>
      <c r="F3" s="133" t="s">
        <v>35</v>
      </c>
      <c r="G3" s="133"/>
      <c r="H3" s="133"/>
      <c r="I3" s="133"/>
      <c r="J3" s="133"/>
    </row>
    <row r="4" spans="1:10" ht="8.1" customHeight="1" x14ac:dyDescent="0.25">
      <c r="A4" s="75"/>
      <c r="B4" s="75"/>
      <c r="C4" s="75"/>
      <c r="D4" s="75"/>
      <c r="E4" s="75"/>
      <c r="F4" s="75"/>
      <c r="G4" s="75"/>
      <c r="H4" s="75"/>
      <c r="I4" s="75"/>
      <c r="J4" s="75"/>
    </row>
    <row r="5" spans="1:10" ht="39.75" customHeight="1" x14ac:dyDescent="0.25">
      <c r="A5" s="76" t="s">
        <v>15</v>
      </c>
      <c r="B5" s="76"/>
      <c r="C5" s="134" t="s">
        <v>36</v>
      </c>
      <c r="D5" s="134"/>
      <c r="E5" s="134"/>
      <c r="F5" s="76" t="s">
        <v>14</v>
      </c>
      <c r="G5" s="2" t="s">
        <v>85</v>
      </c>
      <c r="H5" s="2" t="s">
        <v>91</v>
      </c>
      <c r="I5" s="2" t="s">
        <v>100</v>
      </c>
      <c r="J5" s="2" t="s">
        <v>140</v>
      </c>
    </row>
    <row r="6" spans="1:10" ht="19.5" customHeight="1" x14ac:dyDescent="0.25">
      <c r="A6" s="91"/>
      <c r="B6" s="91"/>
      <c r="C6" s="74"/>
      <c r="D6" s="74"/>
      <c r="E6" s="74"/>
      <c r="F6" s="91"/>
      <c r="G6" s="7">
        <f>H22</f>
        <v>113600</v>
      </c>
      <c r="H6" s="7">
        <v>133600</v>
      </c>
      <c r="I6" s="7">
        <v>133600</v>
      </c>
      <c r="J6" s="7">
        <v>133600</v>
      </c>
    </row>
    <row r="7" spans="1:10" ht="8.1" customHeight="1" x14ac:dyDescent="0.25">
      <c r="A7" s="75"/>
      <c r="B7" s="75"/>
      <c r="C7" s="75"/>
      <c r="D7" s="75"/>
      <c r="E7" s="75"/>
      <c r="F7" s="75"/>
      <c r="G7" s="75"/>
      <c r="H7" s="75"/>
      <c r="I7" s="75"/>
      <c r="J7" s="75"/>
    </row>
    <row r="8" spans="1:10" ht="28.5" customHeight="1" x14ac:dyDescent="0.25">
      <c r="A8" s="135" t="s">
        <v>16</v>
      </c>
      <c r="B8" s="135"/>
      <c r="C8" s="136" t="s">
        <v>45</v>
      </c>
      <c r="D8" s="136"/>
      <c r="E8" s="136"/>
      <c r="F8" s="136"/>
      <c r="G8" s="136"/>
      <c r="H8" s="136"/>
      <c r="I8" s="136"/>
      <c r="J8" s="136"/>
    </row>
    <row r="9" spans="1:10" ht="76.5" customHeight="1" x14ac:dyDescent="0.25">
      <c r="A9" s="137" t="s">
        <v>17</v>
      </c>
      <c r="B9" s="138"/>
      <c r="C9" s="139" t="s">
        <v>145</v>
      </c>
      <c r="D9" s="140"/>
      <c r="E9" s="140"/>
      <c r="F9" s="140"/>
      <c r="G9" s="140"/>
      <c r="H9" s="140"/>
      <c r="I9" s="140"/>
      <c r="J9" s="141"/>
    </row>
    <row r="10" spans="1:10" ht="54.75" customHeight="1" x14ac:dyDescent="0.25">
      <c r="A10" s="142" t="s">
        <v>18</v>
      </c>
      <c r="B10" s="142"/>
      <c r="C10" s="143" t="s">
        <v>83</v>
      </c>
      <c r="D10" s="144"/>
      <c r="E10" s="144"/>
      <c r="F10" s="144"/>
      <c r="G10" s="144"/>
      <c r="H10" s="144"/>
      <c r="I10" s="144"/>
      <c r="J10" s="144"/>
    </row>
    <row r="11" spans="1:10" ht="12" customHeight="1" x14ac:dyDescent="0.25">
      <c r="A11" s="75"/>
      <c r="B11" s="75"/>
      <c r="C11" s="75"/>
      <c r="D11" s="75"/>
      <c r="E11" s="75"/>
      <c r="F11" s="75"/>
      <c r="G11" s="75"/>
      <c r="H11" s="75"/>
      <c r="I11" s="75"/>
      <c r="J11" s="75"/>
    </row>
    <row r="12" spans="1:10" ht="24.75" customHeight="1" x14ac:dyDescent="0.25">
      <c r="A12" s="76" t="s">
        <v>9</v>
      </c>
      <c r="B12" s="76" t="s">
        <v>19</v>
      </c>
      <c r="C12" s="76"/>
      <c r="D12" s="76"/>
      <c r="E12" s="76"/>
      <c r="F12" s="76" t="s">
        <v>11</v>
      </c>
      <c r="G12" s="76"/>
      <c r="H12" s="81" t="s">
        <v>33</v>
      </c>
      <c r="I12" s="145"/>
      <c r="J12" s="82"/>
    </row>
    <row r="13" spans="1:10" ht="35.25" customHeight="1" x14ac:dyDescent="0.25">
      <c r="A13" s="77"/>
      <c r="B13" s="77"/>
      <c r="C13" s="77"/>
      <c r="D13" s="77"/>
      <c r="E13" s="77"/>
      <c r="F13" s="27" t="s">
        <v>143</v>
      </c>
      <c r="G13" s="27" t="s">
        <v>86</v>
      </c>
      <c r="H13" s="83"/>
      <c r="I13" s="146"/>
      <c r="J13" s="84"/>
    </row>
    <row r="14" spans="1:10" ht="26.25" customHeight="1" x14ac:dyDescent="0.25">
      <c r="A14" s="4">
        <v>1</v>
      </c>
      <c r="B14" s="147" t="s">
        <v>46</v>
      </c>
      <c r="C14" s="147"/>
      <c r="D14" s="147"/>
      <c r="E14" s="147"/>
      <c r="F14" s="19">
        <v>2640</v>
      </c>
      <c r="G14" s="19">
        <f>F18+F19+F21+1200</f>
        <v>2340</v>
      </c>
      <c r="H14" s="148" t="s">
        <v>118</v>
      </c>
      <c r="I14" s="149"/>
      <c r="J14" s="150"/>
    </row>
    <row r="15" spans="1:10" ht="11.25" customHeight="1" x14ac:dyDescent="0.25">
      <c r="A15" s="75"/>
      <c r="B15" s="75"/>
      <c r="C15" s="75"/>
      <c r="D15" s="75"/>
      <c r="E15" s="75"/>
      <c r="F15" s="75"/>
      <c r="G15" s="75"/>
      <c r="H15" s="75"/>
      <c r="I15" s="75"/>
      <c r="J15" s="75"/>
    </row>
    <row r="16" spans="1:10" ht="35.25" customHeight="1" x14ac:dyDescent="0.25">
      <c r="A16" s="76" t="s">
        <v>9</v>
      </c>
      <c r="B16" s="76" t="s">
        <v>21</v>
      </c>
      <c r="C16" s="76"/>
      <c r="D16" s="76"/>
      <c r="E16" s="76" t="s">
        <v>22</v>
      </c>
      <c r="F16" s="76"/>
      <c r="G16" s="76"/>
      <c r="H16" s="76" t="s">
        <v>25</v>
      </c>
      <c r="I16" s="76" t="s">
        <v>26</v>
      </c>
      <c r="J16" s="76"/>
    </row>
    <row r="17" spans="1:23" ht="35.25" customHeight="1" x14ac:dyDescent="0.25">
      <c r="A17" s="77"/>
      <c r="B17" s="77"/>
      <c r="C17" s="77"/>
      <c r="D17" s="77"/>
      <c r="E17" s="3" t="s">
        <v>23</v>
      </c>
      <c r="F17" s="3" t="s">
        <v>24</v>
      </c>
      <c r="G17" s="38" t="s">
        <v>29</v>
      </c>
      <c r="H17" s="77"/>
      <c r="I17" s="3" t="s">
        <v>27</v>
      </c>
      <c r="J17" s="3" t="s">
        <v>28</v>
      </c>
    </row>
    <row r="18" spans="1:23" s="10" customFormat="1" ht="42.75" customHeight="1" x14ac:dyDescent="0.25">
      <c r="A18" s="9">
        <v>1</v>
      </c>
      <c r="B18" s="148" t="s">
        <v>47</v>
      </c>
      <c r="C18" s="149"/>
      <c r="D18" s="150"/>
      <c r="E18" s="5" t="s">
        <v>42</v>
      </c>
      <c r="F18" s="9">
        <v>100</v>
      </c>
      <c r="G18" s="14">
        <f t="shared" ref="G18:G21" si="0">H18/F18</f>
        <v>20</v>
      </c>
      <c r="H18" s="9">
        <f>I18+J18</f>
        <v>2000</v>
      </c>
      <c r="I18" s="9">
        <v>2000</v>
      </c>
      <c r="J18" s="11"/>
      <c r="K18" s="1"/>
      <c r="L18" s="1"/>
      <c r="M18" s="1"/>
      <c r="N18" s="32"/>
      <c r="O18" s="1"/>
      <c r="P18" s="1"/>
      <c r="Q18" s="1"/>
      <c r="R18" s="1"/>
      <c r="S18" s="1"/>
      <c r="T18" s="1"/>
      <c r="U18" s="1"/>
      <c r="V18" s="1"/>
      <c r="W18" s="1"/>
    </row>
    <row r="19" spans="1:23" s="10" customFormat="1" ht="30.75" customHeight="1" x14ac:dyDescent="0.25">
      <c r="A19" s="9">
        <v>2</v>
      </c>
      <c r="B19" s="148" t="s">
        <v>108</v>
      </c>
      <c r="C19" s="149"/>
      <c r="D19" s="150"/>
      <c r="E19" s="5" t="s">
        <v>42</v>
      </c>
      <c r="F19" s="9">
        <v>40</v>
      </c>
      <c r="G19" s="14">
        <f t="shared" si="0"/>
        <v>40</v>
      </c>
      <c r="H19" s="9">
        <f>I19+J19</f>
        <v>1600</v>
      </c>
      <c r="I19" s="9">
        <v>1600</v>
      </c>
      <c r="J19" s="11"/>
      <c r="K19" s="1"/>
      <c r="L19" s="1"/>
      <c r="M19" s="1"/>
      <c r="N19" s="1"/>
      <c r="O19" s="1"/>
      <c r="P19" s="1"/>
      <c r="Q19" s="1"/>
      <c r="R19" s="1"/>
      <c r="S19" s="1"/>
      <c r="T19" s="1"/>
      <c r="U19" s="1"/>
      <c r="V19" s="1"/>
      <c r="W19" s="1"/>
    </row>
    <row r="20" spans="1:23" s="10" customFormat="1" ht="60" customHeight="1" x14ac:dyDescent="0.25">
      <c r="A20" s="9">
        <v>3</v>
      </c>
      <c r="B20" s="148" t="s">
        <v>109</v>
      </c>
      <c r="C20" s="149"/>
      <c r="D20" s="150"/>
      <c r="E20" s="5" t="s">
        <v>48</v>
      </c>
      <c r="F20" s="9">
        <v>3500</v>
      </c>
      <c r="G20" s="14">
        <f t="shared" si="0"/>
        <v>20</v>
      </c>
      <c r="H20" s="9">
        <f>I20+J20</f>
        <v>70000</v>
      </c>
      <c r="I20" s="9">
        <v>70000</v>
      </c>
      <c r="J20" s="11"/>
      <c r="K20" s="1"/>
      <c r="L20" s="1"/>
      <c r="M20" s="1"/>
      <c r="N20" s="34"/>
      <c r="O20" s="1"/>
      <c r="P20" s="1"/>
      <c r="Q20" s="1"/>
      <c r="R20" s="1"/>
      <c r="S20" s="1"/>
      <c r="T20" s="1"/>
      <c r="U20" s="1"/>
      <c r="V20" s="1"/>
      <c r="W20" s="1"/>
    </row>
    <row r="21" spans="1:23" s="10" customFormat="1" ht="18.75" customHeight="1" x14ac:dyDescent="0.25">
      <c r="A21" s="9">
        <v>4</v>
      </c>
      <c r="B21" s="148" t="s">
        <v>87</v>
      </c>
      <c r="C21" s="149"/>
      <c r="D21" s="150"/>
      <c r="E21" s="5" t="s">
        <v>42</v>
      </c>
      <c r="F21" s="9">
        <v>1000</v>
      </c>
      <c r="G21" s="14">
        <f t="shared" si="0"/>
        <v>40</v>
      </c>
      <c r="H21" s="9">
        <f>I21+J21</f>
        <v>40000</v>
      </c>
      <c r="I21" s="9">
        <v>40000</v>
      </c>
      <c r="J21" s="11"/>
      <c r="K21" s="1"/>
      <c r="L21" s="1"/>
      <c r="M21" s="1"/>
      <c r="N21" s="1"/>
      <c r="O21" s="1"/>
      <c r="P21" s="1"/>
      <c r="Q21" s="1"/>
      <c r="R21" s="1"/>
      <c r="S21" s="1"/>
      <c r="T21" s="1"/>
      <c r="U21" s="1"/>
      <c r="V21" s="1"/>
      <c r="W21" s="1"/>
    </row>
    <row r="22" spans="1:23" ht="24" customHeight="1" x14ac:dyDescent="0.25">
      <c r="A22" s="153" t="s">
        <v>30</v>
      </c>
      <c r="B22" s="154"/>
      <c r="C22" s="154"/>
      <c r="D22" s="155"/>
      <c r="E22" s="6"/>
      <c r="F22" s="6"/>
      <c r="G22" s="6"/>
      <c r="H22" s="6">
        <f>SUM(H18:H21)</f>
        <v>113600</v>
      </c>
      <c r="I22" s="6">
        <f>SUM(I18:I21)</f>
        <v>113600</v>
      </c>
      <c r="J22" s="6">
        <f>SUM(J18:J21)</f>
        <v>0</v>
      </c>
    </row>
    <row r="23" spans="1:23" ht="9.75" customHeight="1" x14ac:dyDescent="0.25">
      <c r="A23" s="75"/>
      <c r="B23" s="75"/>
      <c r="C23" s="75"/>
      <c r="D23" s="75"/>
      <c r="E23" s="75"/>
      <c r="F23" s="75"/>
      <c r="G23" s="75"/>
      <c r="H23" s="75"/>
      <c r="I23" s="75"/>
      <c r="J23" s="75"/>
    </row>
    <row r="24" spans="1:23" ht="20.25" customHeight="1" x14ac:dyDescent="0.25">
      <c r="A24" s="15" t="s">
        <v>9</v>
      </c>
      <c r="B24" s="151" t="s">
        <v>31</v>
      </c>
      <c r="C24" s="151"/>
      <c r="D24" s="151"/>
      <c r="E24" s="151"/>
      <c r="F24" s="151"/>
      <c r="G24" s="151"/>
      <c r="H24" s="151"/>
      <c r="I24" s="151"/>
      <c r="J24" s="151"/>
    </row>
    <row r="25" spans="1:23" ht="44.25" customHeight="1" x14ac:dyDescent="0.25">
      <c r="A25" s="12">
        <v>1</v>
      </c>
      <c r="B25" s="152" t="s">
        <v>146</v>
      </c>
      <c r="C25" s="70"/>
      <c r="D25" s="70"/>
      <c r="E25" s="70"/>
      <c r="F25" s="70"/>
      <c r="G25" s="70"/>
      <c r="H25" s="70"/>
      <c r="I25" s="70"/>
      <c r="J25" s="70"/>
    </row>
    <row r="26" spans="1:23" ht="30.75" customHeight="1" x14ac:dyDescent="0.25">
      <c r="A26" s="13"/>
      <c r="B26" s="132"/>
      <c r="C26" s="132"/>
      <c r="D26" s="132"/>
      <c r="E26" s="132"/>
      <c r="F26" s="132"/>
      <c r="G26" s="132"/>
      <c r="H26" s="132"/>
      <c r="I26" s="132"/>
      <c r="J26" s="132"/>
    </row>
  </sheetData>
  <mergeCells count="40">
    <mergeCell ref="A23:J23"/>
    <mergeCell ref="B24:J24"/>
    <mergeCell ref="B25:J25"/>
    <mergeCell ref="B18:D18"/>
    <mergeCell ref="B19:D19"/>
    <mergeCell ref="B20:D20"/>
    <mergeCell ref="B21:D21"/>
    <mergeCell ref="A22:D22"/>
    <mergeCell ref="B14:E14"/>
    <mergeCell ref="H14:J14"/>
    <mergeCell ref="A15:J15"/>
    <mergeCell ref="A16:A17"/>
    <mergeCell ref="B16:D17"/>
    <mergeCell ref="E16:G16"/>
    <mergeCell ref="H16:H17"/>
    <mergeCell ref="I16:J16"/>
    <mergeCell ref="C9:J9"/>
    <mergeCell ref="A10:B10"/>
    <mergeCell ref="C10:J10"/>
    <mergeCell ref="A11:J11"/>
    <mergeCell ref="A12:A13"/>
    <mergeCell ref="B12:E13"/>
    <mergeCell ref="F12:G12"/>
    <mergeCell ref="H12:J13"/>
    <mergeCell ref="B26:J26"/>
    <mergeCell ref="A1:J1"/>
    <mergeCell ref="A2:B2"/>
    <mergeCell ref="C2:E2"/>
    <mergeCell ref="F2:J2"/>
    <mergeCell ref="A3:B3"/>
    <mergeCell ref="C3:E3"/>
    <mergeCell ref="F3:J3"/>
    <mergeCell ref="A4:J4"/>
    <mergeCell ref="A5:B6"/>
    <mergeCell ref="C5:E6"/>
    <mergeCell ref="F5:F6"/>
    <mergeCell ref="A7:J7"/>
    <mergeCell ref="A8:B8"/>
    <mergeCell ref="C8:J8"/>
    <mergeCell ref="A9:B9"/>
  </mergeCells>
  <pageMargins left="0.19685039370078741" right="0.19685039370078741" top="0.19685039370078741" bottom="0.19685039370078741" header="0.19685039370078741" footer="0.19685039370078741"/>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3"/>
  <sheetViews>
    <sheetView view="pageBreakPreview" topLeftCell="A10" zoomScaleNormal="100" zoomScaleSheetLayoutView="100" workbookViewId="0">
      <selection activeCell="B22" sqref="B22:J22"/>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9.140625" style="1"/>
    <col min="12" max="14" width="9.140625" style="1" customWidth="1"/>
    <col min="15" max="15" width="9.140625" style="66"/>
    <col min="16" max="17" width="9.140625" style="66" customWidth="1"/>
    <col min="18" max="16384" width="9.140625" style="1"/>
  </cols>
  <sheetData>
    <row r="1" spans="1:10" s="16" customFormat="1" ht="28.5" customHeight="1" x14ac:dyDescent="0.25">
      <c r="A1" s="89" t="s">
        <v>20</v>
      </c>
      <c r="B1" s="89"/>
      <c r="C1" s="89"/>
      <c r="D1" s="89"/>
      <c r="E1" s="89"/>
      <c r="F1" s="89"/>
      <c r="G1" s="89"/>
      <c r="H1" s="89"/>
      <c r="I1" s="89"/>
      <c r="J1" s="89"/>
    </row>
    <row r="2" spans="1:10" ht="30.75" customHeight="1" x14ac:dyDescent="0.25">
      <c r="A2" s="76" t="s">
        <v>12</v>
      </c>
      <c r="B2" s="76"/>
      <c r="C2" s="76" t="s">
        <v>0</v>
      </c>
      <c r="D2" s="76"/>
      <c r="E2" s="76"/>
      <c r="F2" s="76" t="s">
        <v>13</v>
      </c>
      <c r="G2" s="76"/>
      <c r="H2" s="76"/>
      <c r="I2" s="76"/>
      <c r="J2" s="76"/>
    </row>
    <row r="3" spans="1:10" ht="34.5" customHeight="1" x14ac:dyDescent="0.25">
      <c r="A3" s="133" t="s">
        <v>49</v>
      </c>
      <c r="B3" s="133"/>
      <c r="C3" s="74" t="s">
        <v>50</v>
      </c>
      <c r="D3" s="74"/>
      <c r="E3" s="74"/>
      <c r="F3" s="133" t="s">
        <v>35</v>
      </c>
      <c r="G3" s="133"/>
      <c r="H3" s="133"/>
      <c r="I3" s="133"/>
      <c r="J3" s="133"/>
    </row>
    <row r="4" spans="1:10" ht="8.1" customHeight="1" x14ac:dyDescent="0.25">
      <c r="A4" s="75"/>
      <c r="B4" s="75"/>
      <c r="C4" s="75"/>
      <c r="D4" s="75"/>
      <c r="E4" s="75"/>
      <c r="F4" s="75"/>
      <c r="G4" s="75"/>
      <c r="H4" s="75"/>
      <c r="I4" s="75"/>
      <c r="J4" s="75"/>
    </row>
    <row r="5" spans="1:10" ht="39.75" customHeight="1" x14ac:dyDescent="0.25">
      <c r="A5" s="76" t="s">
        <v>15</v>
      </c>
      <c r="B5" s="76"/>
      <c r="C5" s="134" t="s">
        <v>36</v>
      </c>
      <c r="D5" s="134"/>
      <c r="E5" s="134"/>
      <c r="F5" s="76" t="s">
        <v>14</v>
      </c>
      <c r="G5" s="2" t="s">
        <v>85</v>
      </c>
      <c r="H5" s="2" t="s">
        <v>91</v>
      </c>
      <c r="I5" s="2" t="s">
        <v>100</v>
      </c>
      <c r="J5" s="2" t="s">
        <v>140</v>
      </c>
    </row>
    <row r="6" spans="1:10" ht="24.75" customHeight="1" x14ac:dyDescent="0.25">
      <c r="A6" s="91"/>
      <c r="B6" s="91"/>
      <c r="C6" s="74"/>
      <c r="D6" s="74"/>
      <c r="E6" s="74"/>
      <c r="F6" s="91"/>
      <c r="G6" s="7">
        <f>H19</f>
        <v>243000</v>
      </c>
      <c r="H6" s="7">
        <v>194400</v>
      </c>
      <c r="I6" s="7">
        <v>194400</v>
      </c>
      <c r="J6" s="7">
        <v>194400</v>
      </c>
    </row>
    <row r="7" spans="1:10" ht="8.1" customHeight="1" x14ac:dyDescent="0.25">
      <c r="A7" s="75"/>
      <c r="B7" s="75"/>
      <c r="C7" s="75"/>
      <c r="D7" s="75"/>
      <c r="E7" s="75"/>
      <c r="F7" s="75"/>
      <c r="G7" s="75"/>
      <c r="H7" s="75"/>
      <c r="I7" s="75"/>
      <c r="J7" s="75"/>
    </row>
    <row r="8" spans="1:10" ht="24" customHeight="1" x14ac:dyDescent="0.25">
      <c r="A8" s="135" t="s">
        <v>16</v>
      </c>
      <c r="B8" s="135"/>
      <c r="C8" s="136" t="s">
        <v>122</v>
      </c>
      <c r="D8" s="136"/>
      <c r="E8" s="136"/>
      <c r="F8" s="136"/>
      <c r="G8" s="136"/>
      <c r="H8" s="136"/>
      <c r="I8" s="136"/>
      <c r="J8" s="136"/>
    </row>
    <row r="9" spans="1:10" ht="78" customHeight="1" x14ac:dyDescent="0.25">
      <c r="A9" s="137" t="s">
        <v>17</v>
      </c>
      <c r="B9" s="138"/>
      <c r="C9" s="139" t="s">
        <v>123</v>
      </c>
      <c r="D9" s="140"/>
      <c r="E9" s="140"/>
      <c r="F9" s="140"/>
      <c r="G9" s="140"/>
      <c r="H9" s="140"/>
      <c r="I9" s="140"/>
      <c r="J9" s="141"/>
    </row>
    <row r="10" spans="1:10" ht="45" customHeight="1" x14ac:dyDescent="0.25">
      <c r="A10" s="142" t="s">
        <v>18</v>
      </c>
      <c r="B10" s="142"/>
      <c r="C10" s="143" t="s">
        <v>124</v>
      </c>
      <c r="D10" s="144"/>
      <c r="E10" s="144"/>
      <c r="F10" s="144"/>
      <c r="G10" s="144"/>
      <c r="H10" s="144"/>
      <c r="I10" s="144"/>
      <c r="J10" s="144"/>
    </row>
    <row r="11" spans="1:10" ht="8.1" customHeight="1" x14ac:dyDescent="0.25">
      <c r="A11" s="75"/>
      <c r="B11" s="75"/>
      <c r="C11" s="75"/>
      <c r="D11" s="75"/>
      <c r="E11" s="75"/>
      <c r="F11" s="75"/>
      <c r="G11" s="75"/>
      <c r="H11" s="75"/>
      <c r="I11" s="75"/>
      <c r="J11" s="75"/>
    </row>
    <row r="12" spans="1:10" ht="20.25" customHeight="1" x14ac:dyDescent="0.25">
      <c r="A12" s="76" t="s">
        <v>9</v>
      </c>
      <c r="B12" s="76" t="s">
        <v>19</v>
      </c>
      <c r="C12" s="76"/>
      <c r="D12" s="76"/>
      <c r="E12" s="76"/>
      <c r="F12" s="76" t="s">
        <v>11</v>
      </c>
      <c r="G12" s="76"/>
      <c r="H12" s="81" t="s">
        <v>33</v>
      </c>
      <c r="I12" s="145"/>
      <c r="J12" s="82"/>
    </row>
    <row r="13" spans="1:10" ht="32.25" customHeight="1" x14ac:dyDescent="0.25">
      <c r="A13" s="77"/>
      <c r="B13" s="77"/>
      <c r="C13" s="77"/>
      <c r="D13" s="77"/>
      <c r="E13" s="77"/>
      <c r="F13" s="42" t="s">
        <v>143</v>
      </c>
      <c r="G13" s="27" t="s">
        <v>86</v>
      </c>
      <c r="H13" s="83"/>
      <c r="I13" s="146"/>
      <c r="J13" s="84"/>
    </row>
    <row r="14" spans="1:10" ht="32.25" customHeight="1" x14ac:dyDescent="0.25">
      <c r="A14" s="4">
        <v>1</v>
      </c>
      <c r="B14" s="147" t="s">
        <v>51</v>
      </c>
      <c r="C14" s="147"/>
      <c r="D14" s="147"/>
      <c r="E14" s="147"/>
      <c r="F14" s="19">
        <v>40</v>
      </c>
      <c r="G14" s="4">
        <f>F18</f>
        <v>45</v>
      </c>
      <c r="H14" s="156" t="s">
        <v>118</v>
      </c>
      <c r="I14" s="157"/>
      <c r="J14" s="158"/>
    </row>
    <row r="15" spans="1:10" ht="8.1" customHeight="1" x14ac:dyDescent="0.25">
      <c r="A15" s="75"/>
      <c r="B15" s="75"/>
      <c r="C15" s="75"/>
      <c r="D15" s="75"/>
      <c r="E15" s="75"/>
      <c r="F15" s="75"/>
      <c r="G15" s="75"/>
      <c r="H15" s="75"/>
      <c r="I15" s="75"/>
      <c r="J15" s="75"/>
    </row>
    <row r="16" spans="1:10" ht="19.5" customHeight="1" x14ac:dyDescent="0.25">
      <c r="A16" s="76" t="s">
        <v>9</v>
      </c>
      <c r="B16" s="76" t="s">
        <v>21</v>
      </c>
      <c r="C16" s="76"/>
      <c r="D16" s="76"/>
      <c r="E16" s="76" t="s">
        <v>22</v>
      </c>
      <c r="F16" s="76"/>
      <c r="G16" s="76"/>
      <c r="H16" s="76" t="s">
        <v>25</v>
      </c>
      <c r="I16" s="76" t="s">
        <v>26</v>
      </c>
      <c r="J16" s="76"/>
    </row>
    <row r="17" spans="1:17" ht="32.25" customHeight="1" x14ac:dyDescent="0.25">
      <c r="A17" s="77"/>
      <c r="B17" s="77"/>
      <c r="C17" s="77"/>
      <c r="D17" s="77"/>
      <c r="E17" s="3" t="s">
        <v>23</v>
      </c>
      <c r="F17" s="3" t="s">
        <v>24</v>
      </c>
      <c r="G17" s="3" t="s">
        <v>29</v>
      </c>
      <c r="H17" s="77"/>
      <c r="I17" s="3" t="s">
        <v>27</v>
      </c>
      <c r="J17" s="3" t="s">
        <v>28</v>
      </c>
    </row>
    <row r="18" spans="1:17" s="10" customFormat="1" ht="26.25" customHeight="1" x14ac:dyDescent="0.25">
      <c r="A18" s="9">
        <v>1</v>
      </c>
      <c r="B18" s="148" t="s">
        <v>52</v>
      </c>
      <c r="C18" s="149"/>
      <c r="D18" s="150"/>
      <c r="E18" s="5" t="s">
        <v>42</v>
      </c>
      <c r="F18" s="9">
        <v>45</v>
      </c>
      <c r="G18" s="4">
        <f>H18/F18</f>
        <v>5400</v>
      </c>
      <c r="H18" s="9">
        <f>I18+J18</f>
        <v>243000</v>
      </c>
      <c r="I18" s="9">
        <f>194400+48600</f>
        <v>243000</v>
      </c>
      <c r="J18" s="11"/>
      <c r="K18" s="9">
        <v>45</v>
      </c>
      <c r="L18" s="4">
        <f>M18/K18</f>
        <v>4320</v>
      </c>
      <c r="M18" s="9">
        <v>194400</v>
      </c>
      <c r="O18" s="9">
        <f>F18-K18</f>
        <v>0</v>
      </c>
      <c r="P18" s="4">
        <f>G18-L18</f>
        <v>1080</v>
      </c>
      <c r="Q18" s="9">
        <f>I18-M18</f>
        <v>48600</v>
      </c>
    </row>
    <row r="19" spans="1:17" ht="21" customHeight="1" x14ac:dyDescent="0.25">
      <c r="A19" s="153" t="s">
        <v>30</v>
      </c>
      <c r="B19" s="154"/>
      <c r="C19" s="154"/>
      <c r="D19" s="155"/>
      <c r="E19" s="5"/>
      <c r="F19" s="11"/>
      <c r="G19" s="14"/>
      <c r="H19" s="6">
        <f>SUM(H18:H18)</f>
        <v>243000</v>
      </c>
      <c r="I19" s="6">
        <f>SUM(I18:I18)</f>
        <v>243000</v>
      </c>
      <c r="J19" s="6">
        <f>SUM(J18:J18)</f>
        <v>0</v>
      </c>
      <c r="K19" s="11"/>
      <c r="L19" s="14"/>
      <c r="M19" s="6">
        <f>SUM(M18:M18)</f>
        <v>194400</v>
      </c>
      <c r="O19" s="11"/>
      <c r="P19" s="14"/>
      <c r="Q19" s="6">
        <f>SUM(Q18:Q18)</f>
        <v>48600</v>
      </c>
    </row>
    <row r="20" spans="1:17" ht="8.1" customHeight="1" x14ac:dyDescent="0.25">
      <c r="A20" s="75"/>
      <c r="B20" s="75"/>
      <c r="C20" s="75"/>
      <c r="D20" s="75"/>
      <c r="E20" s="75"/>
      <c r="F20" s="75"/>
      <c r="G20" s="75"/>
      <c r="H20" s="75"/>
      <c r="I20" s="75"/>
      <c r="J20" s="75"/>
    </row>
    <row r="21" spans="1:17" ht="22.5" customHeight="1" x14ac:dyDescent="0.25">
      <c r="A21" s="15" t="s">
        <v>9</v>
      </c>
      <c r="B21" s="151" t="s">
        <v>31</v>
      </c>
      <c r="C21" s="151"/>
      <c r="D21" s="151"/>
      <c r="E21" s="151"/>
      <c r="F21" s="151"/>
      <c r="G21" s="151"/>
      <c r="H21" s="151"/>
      <c r="I21" s="151"/>
      <c r="J21" s="151"/>
    </row>
    <row r="22" spans="1:17" ht="117" customHeight="1" x14ac:dyDescent="0.25">
      <c r="A22" s="12">
        <v>1</v>
      </c>
      <c r="B22" s="152" t="s">
        <v>175</v>
      </c>
      <c r="C22" s="70"/>
      <c r="D22" s="70"/>
      <c r="E22" s="70"/>
      <c r="F22" s="70"/>
      <c r="G22" s="70"/>
      <c r="H22" s="70"/>
      <c r="I22" s="70"/>
      <c r="J22" s="70"/>
    </row>
    <row r="23" spans="1:17" ht="30.75" customHeight="1" x14ac:dyDescent="0.25">
      <c r="A23" s="13"/>
      <c r="B23" s="132"/>
      <c r="C23" s="132"/>
      <c r="D23" s="132"/>
      <c r="E23" s="132"/>
      <c r="F23" s="132"/>
      <c r="G23" s="132"/>
      <c r="H23" s="132"/>
      <c r="I23" s="132"/>
      <c r="J23" s="132"/>
    </row>
  </sheetData>
  <mergeCells count="37">
    <mergeCell ref="A8:B8"/>
    <mergeCell ref="C8:J8"/>
    <mergeCell ref="A1:J1"/>
    <mergeCell ref="A2:B2"/>
    <mergeCell ref="C2:E2"/>
    <mergeCell ref="F2:J2"/>
    <mergeCell ref="A3:B3"/>
    <mergeCell ref="C3:E3"/>
    <mergeCell ref="F3:J3"/>
    <mergeCell ref="A4:J4"/>
    <mergeCell ref="A5:B6"/>
    <mergeCell ref="C5:E6"/>
    <mergeCell ref="F5:F6"/>
    <mergeCell ref="A7:J7"/>
    <mergeCell ref="A9:B9"/>
    <mergeCell ref="C9:J9"/>
    <mergeCell ref="A10:B10"/>
    <mergeCell ref="C10:J10"/>
    <mergeCell ref="A11:J11"/>
    <mergeCell ref="A12:A13"/>
    <mergeCell ref="B12:E13"/>
    <mergeCell ref="F12:G12"/>
    <mergeCell ref="H12:J13"/>
    <mergeCell ref="B14:E14"/>
    <mergeCell ref="H14:J14"/>
    <mergeCell ref="A15:J15"/>
    <mergeCell ref="A16:A17"/>
    <mergeCell ref="B16:D17"/>
    <mergeCell ref="E16:G16"/>
    <mergeCell ref="H16:H17"/>
    <mergeCell ref="I16:J16"/>
    <mergeCell ref="B22:J22"/>
    <mergeCell ref="B23:J23"/>
    <mergeCell ref="B18:D18"/>
    <mergeCell ref="A19:D19"/>
    <mergeCell ref="A20:J20"/>
    <mergeCell ref="B21:J21"/>
  </mergeCells>
  <pageMargins left="0.19685039370078741" right="0.19685039370078741" top="0.19685039370078741" bottom="0.19685039370078741" header="0.19685039370078741" footer="0.19685039370078741"/>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3"/>
  <sheetViews>
    <sheetView view="pageBreakPreview" topLeftCell="A7" zoomScaleNormal="100" zoomScaleSheetLayoutView="100" workbookViewId="0">
      <selection activeCell="L7" sqref="L1:P1048576"/>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17.85546875" style="1" customWidth="1"/>
    <col min="12" max="13" width="11" style="1" hidden="1" customWidth="1"/>
    <col min="14" max="14" width="7" style="1" hidden="1" customWidth="1"/>
    <col min="15" max="16" width="11" style="24" hidden="1" customWidth="1"/>
    <col min="17" max="17" width="11" style="1" customWidth="1"/>
    <col min="18" max="16384" width="9.140625" style="1"/>
  </cols>
  <sheetData>
    <row r="1" spans="1:10" s="16" customFormat="1" ht="30.75" customHeight="1" x14ac:dyDescent="0.25">
      <c r="A1" s="89" t="s">
        <v>20</v>
      </c>
      <c r="B1" s="89"/>
      <c r="C1" s="89"/>
      <c r="D1" s="89"/>
      <c r="E1" s="89"/>
      <c r="F1" s="89"/>
      <c r="G1" s="89"/>
      <c r="H1" s="89"/>
      <c r="I1" s="89"/>
      <c r="J1" s="89"/>
    </row>
    <row r="2" spans="1:10" ht="30.75" customHeight="1" x14ac:dyDescent="0.25">
      <c r="A2" s="76" t="s">
        <v>12</v>
      </c>
      <c r="B2" s="76"/>
      <c r="C2" s="76" t="s">
        <v>0</v>
      </c>
      <c r="D2" s="76"/>
      <c r="E2" s="76"/>
      <c r="F2" s="76" t="s">
        <v>13</v>
      </c>
      <c r="G2" s="76"/>
      <c r="H2" s="76"/>
      <c r="I2" s="76"/>
      <c r="J2" s="76"/>
    </row>
    <row r="3" spans="1:10" ht="33" customHeight="1" x14ac:dyDescent="0.25">
      <c r="A3" s="133" t="s">
        <v>53</v>
      </c>
      <c r="B3" s="133"/>
      <c r="C3" s="74" t="s">
        <v>54</v>
      </c>
      <c r="D3" s="74"/>
      <c r="E3" s="74"/>
      <c r="F3" s="133" t="s">
        <v>35</v>
      </c>
      <c r="G3" s="133"/>
      <c r="H3" s="133"/>
      <c r="I3" s="133"/>
      <c r="J3" s="133"/>
    </row>
    <row r="4" spans="1:10" ht="8.1" customHeight="1" x14ac:dyDescent="0.25">
      <c r="A4" s="75"/>
      <c r="B4" s="75"/>
      <c r="C4" s="75"/>
      <c r="D4" s="75"/>
      <c r="E4" s="75"/>
      <c r="F4" s="75"/>
      <c r="G4" s="75"/>
      <c r="H4" s="75"/>
      <c r="I4" s="75"/>
      <c r="J4" s="75"/>
    </row>
    <row r="5" spans="1:10" ht="39.75" customHeight="1" x14ac:dyDescent="0.25">
      <c r="A5" s="76" t="s">
        <v>15</v>
      </c>
      <c r="B5" s="76"/>
      <c r="C5" s="134" t="s">
        <v>36</v>
      </c>
      <c r="D5" s="134"/>
      <c r="E5" s="134"/>
      <c r="F5" s="76" t="s">
        <v>14</v>
      </c>
      <c r="G5" s="2" t="s">
        <v>85</v>
      </c>
      <c r="H5" s="2" t="s">
        <v>91</v>
      </c>
      <c r="I5" s="2" t="s">
        <v>100</v>
      </c>
      <c r="J5" s="2" t="s">
        <v>140</v>
      </c>
    </row>
    <row r="6" spans="1:10" ht="24.75" customHeight="1" x14ac:dyDescent="0.25">
      <c r="A6" s="91"/>
      <c r="B6" s="91"/>
      <c r="C6" s="74"/>
      <c r="D6" s="74"/>
      <c r="E6" s="74"/>
      <c r="F6" s="91"/>
      <c r="G6" s="7">
        <f>H19</f>
        <v>279500</v>
      </c>
      <c r="H6" s="7">
        <f>I19</f>
        <v>279500</v>
      </c>
      <c r="I6" s="7">
        <v>279500</v>
      </c>
      <c r="J6" s="7">
        <v>279500</v>
      </c>
    </row>
    <row r="7" spans="1:10" ht="8.1" customHeight="1" x14ac:dyDescent="0.25">
      <c r="A7" s="75"/>
      <c r="B7" s="75"/>
      <c r="C7" s="75"/>
      <c r="D7" s="75"/>
      <c r="E7" s="75"/>
      <c r="F7" s="75"/>
      <c r="G7" s="75"/>
      <c r="H7" s="75"/>
      <c r="I7" s="75"/>
      <c r="J7" s="75"/>
    </row>
    <row r="8" spans="1:10" ht="30.75" customHeight="1" x14ac:dyDescent="0.25">
      <c r="A8" s="135" t="s">
        <v>16</v>
      </c>
      <c r="B8" s="135"/>
      <c r="C8" s="136" t="s">
        <v>164</v>
      </c>
      <c r="D8" s="136"/>
      <c r="E8" s="136"/>
      <c r="F8" s="136"/>
      <c r="G8" s="136"/>
      <c r="H8" s="136"/>
      <c r="I8" s="136"/>
      <c r="J8" s="136"/>
    </row>
    <row r="9" spans="1:10" ht="66" customHeight="1" x14ac:dyDescent="0.25">
      <c r="A9" s="137" t="s">
        <v>17</v>
      </c>
      <c r="B9" s="138"/>
      <c r="C9" s="139" t="s">
        <v>162</v>
      </c>
      <c r="D9" s="140"/>
      <c r="E9" s="140"/>
      <c r="F9" s="140"/>
      <c r="G9" s="140"/>
      <c r="H9" s="140"/>
      <c r="I9" s="140"/>
      <c r="J9" s="141"/>
    </row>
    <row r="10" spans="1:10" ht="45" customHeight="1" x14ac:dyDescent="0.25">
      <c r="A10" s="142" t="s">
        <v>18</v>
      </c>
      <c r="B10" s="142"/>
      <c r="C10" s="143" t="s">
        <v>88</v>
      </c>
      <c r="D10" s="169"/>
      <c r="E10" s="169"/>
      <c r="F10" s="169"/>
      <c r="G10" s="169"/>
      <c r="H10" s="169"/>
      <c r="I10" s="169"/>
      <c r="J10" s="169"/>
    </row>
    <row r="11" spans="1:10" ht="8.1" customHeight="1" x14ac:dyDescent="0.25">
      <c r="A11" s="75"/>
      <c r="B11" s="75"/>
      <c r="C11" s="75"/>
      <c r="D11" s="75"/>
      <c r="E11" s="75"/>
      <c r="F11" s="75"/>
      <c r="G11" s="75"/>
      <c r="H11" s="75"/>
      <c r="I11" s="75"/>
      <c r="J11" s="75"/>
    </row>
    <row r="12" spans="1:10" ht="20.25" customHeight="1" x14ac:dyDescent="0.25">
      <c r="A12" s="76" t="s">
        <v>9</v>
      </c>
      <c r="B12" s="76" t="s">
        <v>19</v>
      </c>
      <c r="C12" s="76"/>
      <c r="D12" s="76"/>
      <c r="E12" s="76"/>
      <c r="F12" s="76" t="s">
        <v>11</v>
      </c>
      <c r="G12" s="76"/>
      <c r="H12" s="81" t="s">
        <v>33</v>
      </c>
      <c r="I12" s="145"/>
      <c r="J12" s="82"/>
    </row>
    <row r="13" spans="1:10" ht="32.25" customHeight="1" x14ac:dyDescent="0.25">
      <c r="A13" s="77"/>
      <c r="B13" s="77"/>
      <c r="C13" s="77"/>
      <c r="D13" s="77"/>
      <c r="E13" s="77"/>
      <c r="F13" s="42" t="s">
        <v>143</v>
      </c>
      <c r="G13" s="27" t="s">
        <v>86</v>
      </c>
      <c r="H13" s="83"/>
      <c r="I13" s="146"/>
      <c r="J13" s="84"/>
    </row>
    <row r="14" spans="1:10" ht="32.25" customHeight="1" x14ac:dyDescent="0.25">
      <c r="A14" s="4">
        <v>1</v>
      </c>
      <c r="B14" s="147" t="s">
        <v>55</v>
      </c>
      <c r="C14" s="147"/>
      <c r="D14" s="147"/>
      <c r="E14" s="147"/>
      <c r="F14" s="19">
        <v>1300</v>
      </c>
      <c r="G14" s="19">
        <f>F18</f>
        <v>1300</v>
      </c>
      <c r="H14" s="148" t="s">
        <v>118</v>
      </c>
      <c r="I14" s="149"/>
      <c r="J14" s="150"/>
    </row>
    <row r="15" spans="1:10" ht="8.1" customHeight="1" x14ac:dyDescent="0.25">
      <c r="A15" s="75"/>
      <c r="B15" s="75"/>
      <c r="C15" s="75"/>
      <c r="D15" s="75"/>
      <c r="E15" s="75"/>
      <c r="F15" s="75"/>
      <c r="G15" s="75"/>
      <c r="H15" s="75"/>
      <c r="I15" s="75"/>
      <c r="J15" s="75"/>
    </row>
    <row r="16" spans="1:10" ht="23.25" customHeight="1" x14ac:dyDescent="0.25">
      <c r="A16" s="76" t="s">
        <v>9</v>
      </c>
      <c r="B16" s="76" t="s">
        <v>21</v>
      </c>
      <c r="C16" s="76"/>
      <c r="D16" s="76"/>
      <c r="E16" s="76" t="s">
        <v>22</v>
      </c>
      <c r="F16" s="76"/>
      <c r="G16" s="76"/>
      <c r="H16" s="76" t="s">
        <v>25</v>
      </c>
      <c r="I16" s="76" t="s">
        <v>26</v>
      </c>
      <c r="J16" s="76"/>
    </row>
    <row r="17" spans="1:20" ht="32.25" customHeight="1" x14ac:dyDescent="0.25">
      <c r="A17" s="77"/>
      <c r="B17" s="77"/>
      <c r="C17" s="77"/>
      <c r="D17" s="77"/>
      <c r="E17" s="3" t="s">
        <v>23</v>
      </c>
      <c r="F17" s="3" t="s">
        <v>24</v>
      </c>
      <c r="G17" s="3" t="s">
        <v>29</v>
      </c>
      <c r="H17" s="77"/>
      <c r="I17" s="3" t="s">
        <v>27</v>
      </c>
      <c r="J17" s="3" t="s">
        <v>28</v>
      </c>
      <c r="L17" s="48" t="s">
        <v>24</v>
      </c>
      <c r="M17" s="48" t="s">
        <v>27</v>
      </c>
      <c r="O17" s="48" t="s">
        <v>24</v>
      </c>
      <c r="P17" s="48" t="s">
        <v>27</v>
      </c>
    </row>
    <row r="18" spans="1:20" s="10" customFormat="1" ht="30.75" customHeight="1" x14ac:dyDescent="0.25">
      <c r="A18" s="9">
        <v>1</v>
      </c>
      <c r="B18" s="123" t="s">
        <v>110</v>
      </c>
      <c r="C18" s="124"/>
      <c r="D18" s="125"/>
      <c r="E18" s="29" t="s">
        <v>42</v>
      </c>
      <c r="F18" s="30">
        <v>1300</v>
      </c>
      <c r="G18" s="57">
        <f>H18/F18</f>
        <v>215</v>
      </c>
      <c r="H18" s="30">
        <f>I18+J18</f>
        <v>279500</v>
      </c>
      <c r="I18" s="30">
        <v>279500</v>
      </c>
      <c r="J18" s="56"/>
      <c r="K18" s="1"/>
      <c r="L18" s="49">
        <v>1000</v>
      </c>
      <c r="M18" s="49">
        <v>215000</v>
      </c>
      <c r="N18" s="1"/>
      <c r="O18" s="49">
        <f>F18-L18</f>
        <v>300</v>
      </c>
      <c r="P18" s="49">
        <f>I18-M18</f>
        <v>64500</v>
      </c>
      <c r="Q18" s="1"/>
      <c r="R18" s="1"/>
      <c r="S18" s="1"/>
      <c r="T18" s="1"/>
    </row>
    <row r="19" spans="1:20" ht="21" customHeight="1" x14ac:dyDescent="0.25">
      <c r="A19" s="153" t="s">
        <v>30</v>
      </c>
      <c r="B19" s="154"/>
      <c r="C19" s="154"/>
      <c r="D19" s="155"/>
      <c r="E19" s="6"/>
      <c r="F19" s="6"/>
      <c r="G19" s="6"/>
      <c r="H19" s="6">
        <f>SUM(H18:H18)</f>
        <v>279500</v>
      </c>
      <c r="I19" s="6">
        <f>SUM(I18:I18)</f>
        <v>279500</v>
      </c>
      <c r="J19" s="6">
        <f>SUM(J18:J18)</f>
        <v>0</v>
      </c>
      <c r="L19" s="50">
        <f>SUM(L18:L18)</f>
        <v>1000</v>
      </c>
      <c r="M19" s="50">
        <f>SUM(M18:M18)</f>
        <v>215000</v>
      </c>
      <c r="O19" s="50">
        <f>SUM(O18:O18)</f>
        <v>300</v>
      </c>
      <c r="P19" s="50">
        <f>SUM(P18:P18)</f>
        <v>64500</v>
      </c>
    </row>
    <row r="20" spans="1:20" ht="8.1" customHeight="1" x14ac:dyDescent="0.25">
      <c r="A20" s="162"/>
      <c r="B20" s="162"/>
      <c r="C20" s="162"/>
      <c r="D20" s="162"/>
      <c r="E20" s="162"/>
      <c r="F20" s="162"/>
      <c r="G20" s="162"/>
      <c r="H20" s="162"/>
      <c r="I20" s="162"/>
      <c r="J20" s="162"/>
    </row>
    <row r="21" spans="1:20" ht="20.25" customHeight="1" x14ac:dyDescent="0.25">
      <c r="A21" s="15" t="s">
        <v>9</v>
      </c>
      <c r="B21" s="163" t="s">
        <v>31</v>
      </c>
      <c r="C21" s="164"/>
      <c r="D21" s="164"/>
      <c r="E21" s="164"/>
      <c r="F21" s="164"/>
      <c r="G21" s="164"/>
      <c r="H21" s="164"/>
      <c r="I21" s="164"/>
      <c r="J21" s="165"/>
    </row>
    <row r="22" spans="1:20" ht="35.25" customHeight="1" x14ac:dyDescent="0.25">
      <c r="A22" s="12">
        <v>1</v>
      </c>
      <c r="B22" s="166" t="s">
        <v>163</v>
      </c>
      <c r="C22" s="167"/>
      <c r="D22" s="167"/>
      <c r="E22" s="167"/>
      <c r="F22" s="167"/>
      <c r="G22" s="167"/>
      <c r="H22" s="167"/>
      <c r="I22" s="167"/>
      <c r="J22" s="168"/>
    </row>
    <row r="23" spans="1:20" ht="30.75" customHeight="1" x14ac:dyDescent="0.25">
      <c r="A23" s="13"/>
      <c r="B23" s="159"/>
      <c r="C23" s="160"/>
      <c r="D23" s="160"/>
      <c r="E23" s="160"/>
      <c r="F23" s="160"/>
      <c r="G23" s="160"/>
      <c r="H23" s="160"/>
      <c r="I23" s="160"/>
      <c r="J23" s="161"/>
    </row>
  </sheetData>
  <mergeCells count="37">
    <mergeCell ref="A8:B8"/>
    <mergeCell ref="C8:J8"/>
    <mergeCell ref="A1:J1"/>
    <mergeCell ref="A2:B2"/>
    <mergeCell ref="C2:E2"/>
    <mergeCell ref="F2:J2"/>
    <mergeCell ref="A3:B3"/>
    <mergeCell ref="C3:E3"/>
    <mergeCell ref="F3:J3"/>
    <mergeCell ref="A4:J4"/>
    <mergeCell ref="A5:B6"/>
    <mergeCell ref="C5:E6"/>
    <mergeCell ref="F5:F6"/>
    <mergeCell ref="A7:J7"/>
    <mergeCell ref="A12:A13"/>
    <mergeCell ref="B12:E13"/>
    <mergeCell ref="F12:G12"/>
    <mergeCell ref="H12:J13"/>
    <mergeCell ref="B14:E14"/>
    <mergeCell ref="H14:J14"/>
    <mergeCell ref="A9:B9"/>
    <mergeCell ref="C9:J9"/>
    <mergeCell ref="A10:B10"/>
    <mergeCell ref="C10:J10"/>
    <mergeCell ref="A11:J11"/>
    <mergeCell ref="B23:J23"/>
    <mergeCell ref="B18:D18"/>
    <mergeCell ref="A19:D19"/>
    <mergeCell ref="A20:J20"/>
    <mergeCell ref="B21:J21"/>
    <mergeCell ref="B22:J22"/>
    <mergeCell ref="A15:J15"/>
    <mergeCell ref="A16:A17"/>
    <mergeCell ref="B16:D17"/>
    <mergeCell ref="E16:G16"/>
    <mergeCell ref="H16:H17"/>
    <mergeCell ref="I16:J16"/>
  </mergeCells>
  <pageMargins left="0.19685039370078741" right="0.19685039370078741" top="0.19685039370078741" bottom="0.19685039370078741" header="0.19685039370078741" footer="0.19685039370078741"/>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1"/>
  <sheetViews>
    <sheetView view="pageBreakPreview" topLeftCell="A16" zoomScaleNormal="100" zoomScaleSheetLayoutView="100" workbookViewId="0">
      <selection activeCell="F10" sqref="F10:G10"/>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23.140625" style="1" customWidth="1"/>
    <col min="12" max="12" width="17.7109375" style="1" hidden="1" customWidth="1"/>
    <col min="13" max="13" width="11.7109375" style="1" hidden="1" customWidth="1"/>
    <col min="14" max="14" width="0" style="1" hidden="1" customWidth="1"/>
    <col min="15" max="15" width="17.7109375" style="24" hidden="1" customWidth="1"/>
    <col min="16" max="16" width="11.7109375" style="24" hidden="1" customWidth="1"/>
    <col min="17" max="16384" width="9.140625" style="1"/>
  </cols>
  <sheetData>
    <row r="1" spans="1:16" s="16" customFormat="1" ht="24.75" customHeight="1" x14ac:dyDescent="0.25">
      <c r="A1" s="89" t="s">
        <v>20</v>
      </c>
      <c r="B1" s="89"/>
      <c r="C1" s="89"/>
      <c r="D1" s="89"/>
      <c r="E1" s="89"/>
      <c r="F1" s="89"/>
      <c r="G1" s="89"/>
      <c r="H1" s="89"/>
      <c r="I1" s="89"/>
      <c r="J1" s="89"/>
    </row>
    <row r="2" spans="1:16" ht="30.75" customHeight="1" x14ac:dyDescent="0.25">
      <c r="A2" s="76" t="s">
        <v>12</v>
      </c>
      <c r="B2" s="76"/>
      <c r="C2" s="76" t="s">
        <v>0</v>
      </c>
      <c r="D2" s="76"/>
      <c r="E2" s="76"/>
      <c r="F2" s="76" t="s">
        <v>13</v>
      </c>
      <c r="G2" s="76"/>
      <c r="H2" s="76"/>
      <c r="I2" s="76"/>
      <c r="J2" s="76"/>
    </row>
    <row r="3" spans="1:16" ht="38.25" customHeight="1" x14ac:dyDescent="0.25">
      <c r="A3" s="133" t="s">
        <v>98</v>
      </c>
      <c r="B3" s="133"/>
      <c r="C3" s="99" t="s">
        <v>165</v>
      </c>
      <c r="D3" s="99"/>
      <c r="E3" s="99"/>
      <c r="F3" s="133" t="s">
        <v>35</v>
      </c>
      <c r="G3" s="133"/>
      <c r="H3" s="133"/>
      <c r="I3" s="133"/>
      <c r="J3" s="133"/>
    </row>
    <row r="4" spans="1:16" ht="39.75" customHeight="1" x14ac:dyDescent="0.25">
      <c r="A4" s="76" t="s">
        <v>15</v>
      </c>
      <c r="B4" s="76"/>
      <c r="C4" s="134" t="s">
        <v>36</v>
      </c>
      <c r="D4" s="134"/>
      <c r="E4" s="134"/>
      <c r="F4" s="76" t="s">
        <v>14</v>
      </c>
      <c r="G4" s="2" t="s">
        <v>85</v>
      </c>
      <c r="H4" s="2" t="s">
        <v>91</v>
      </c>
      <c r="I4" s="2" t="s">
        <v>100</v>
      </c>
      <c r="J4" s="2" t="s">
        <v>140</v>
      </c>
    </row>
    <row r="5" spans="1:16" ht="20.25" customHeight="1" x14ac:dyDescent="0.25">
      <c r="A5" s="91"/>
      <c r="B5" s="91"/>
      <c r="C5" s="74"/>
      <c r="D5" s="74"/>
      <c r="E5" s="74"/>
      <c r="F5" s="91"/>
      <c r="G5" s="7">
        <f>H17</f>
        <v>1110000</v>
      </c>
      <c r="H5" s="7">
        <v>1110000</v>
      </c>
      <c r="I5" s="7">
        <v>1110000</v>
      </c>
      <c r="J5" s="7">
        <v>1110000</v>
      </c>
    </row>
    <row r="6" spans="1:16" ht="27.75" customHeight="1" x14ac:dyDescent="0.25">
      <c r="A6" s="135" t="s">
        <v>16</v>
      </c>
      <c r="B6" s="135"/>
      <c r="C6" s="136" t="s">
        <v>57</v>
      </c>
      <c r="D6" s="136"/>
      <c r="E6" s="136"/>
      <c r="F6" s="136"/>
      <c r="G6" s="136"/>
      <c r="H6" s="136"/>
      <c r="I6" s="136"/>
      <c r="J6" s="136"/>
    </row>
    <row r="7" spans="1:16" ht="82.5" customHeight="1" x14ac:dyDescent="0.25">
      <c r="A7" s="137" t="s">
        <v>17</v>
      </c>
      <c r="B7" s="138"/>
      <c r="C7" s="107" t="s">
        <v>166</v>
      </c>
      <c r="D7" s="108"/>
      <c r="E7" s="108"/>
      <c r="F7" s="108"/>
      <c r="G7" s="108"/>
      <c r="H7" s="108"/>
      <c r="I7" s="108"/>
      <c r="J7" s="109"/>
    </row>
    <row r="8" spans="1:16" ht="45" customHeight="1" x14ac:dyDescent="0.25">
      <c r="A8" s="142" t="s">
        <v>18</v>
      </c>
      <c r="B8" s="142"/>
      <c r="C8" s="143" t="s">
        <v>58</v>
      </c>
      <c r="D8" s="144"/>
      <c r="E8" s="144"/>
      <c r="F8" s="144"/>
      <c r="G8" s="144"/>
      <c r="H8" s="144"/>
      <c r="I8" s="144"/>
      <c r="J8" s="144"/>
    </row>
    <row r="9" spans="1:16" ht="8.1" customHeight="1" x14ac:dyDescent="0.25">
      <c r="A9" s="75"/>
      <c r="B9" s="75"/>
      <c r="C9" s="75"/>
      <c r="D9" s="75"/>
      <c r="E9" s="75"/>
      <c r="F9" s="75"/>
      <c r="G9" s="75"/>
      <c r="H9" s="75"/>
      <c r="I9" s="75"/>
      <c r="J9" s="75"/>
    </row>
    <row r="10" spans="1:16" ht="20.25" customHeight="1" x14ac:dyDescent="0.25">
      <c r="A10" s="76" t="s">
        <v>9</v>
      </c>
      <c r="B10" s="76" t="s">
        <v>19</v>
      </c>
      <c r="C10" s="76"/>
      <c r="D10" s="76"/>
      <c r="E10" s="76"/>
      <c r="F10" s="76" t="s">
        <v>11</v>
      </c>
      <c r="G10" s="76"/>
      <c r="H10" s="81" t="s">
        <v>33</v>
      </c>
      <c r="I10" s="145"/>
      <c r="J10" s="82"/>
    </row>
    <row r="11" spans="1:16" ht="32.25" customHeight="1" x14ac:dyDescent="0.25">
      <c r="A11" s="77"/>
      <c r="B11" s="77"/>
      <c r="C11" s="77"/>
      <c r="D11" s="77"/>
      <c r="E11" s="77"/>
      <c r="F11" s="42" t="s">
        <v>143</v>
      </c>
      <c r="G11" s="27" t="s">
        <v>86</v>
      </c>
      <c r="H11" s="83"/>
      <c r="I11" s="146"/>
      <c r="J11" s="84"/>
      <c r="K11" s="1">
        <f>1480*620</f>
        <v>917600</v>
      </c>
    </row>
    <row r="12" spans="1:16" ht="27" customHeight="1" x14ac:dyDescent="0.25">
      <c r="A12" s="4">
        <v>1</v>
      </c>
      <c r="B12" s="147" t="s">
        <v>51</v>
      </c>
      <c r="C12" s="147"/>
      <c r="D12" s="147"/>
      <c r="E12" s="147"/>
      <c r="F12" s="19">
        <v>1853</v>
      </c>
      <c r="G12" s="4">
        <f>F15</f>
        <v>1850</v>
      </c>
      <c r="H12" s="148" t="s">
        <v>118</v>
      </c>
      <c r="I12" s="149"/>
      <c r="J12" s="150"/>
    </row>
    <row r="13" spans="1:16" ht="18.75" customHeight="1" x14ac:dyDescent="0.25">
      <c r="A13" s="76" t="s">
        <v>9</v>
      </c>
      <c r="B13" s="76" t="s">
        <v>21</v>
      </c>
      <c r="C13" s="76"/>
      <c r="D13" s="76"/>
      <c r="E13" s="76" t="s">
        <v>22</v>
      </c>
      <c r="F13" s="76"/>
      <c r="G13" s="76"/>
      <c r="H13" s="76" t="s">
        <v>25</v>
      </c>
      <c r="I13" s="76" t="s">
        <v>26</v>
      </c>
      <c r="J13" s="76"/>
    </row>
    <row r="14" spans="1:16" ht="30.75" customHeight="1" x14ac:dyDescent="0.25">
      <c r="A14" s="77"/>
      <c r="B14" s="77"/>
      <c r="C14" s="77"/>
      <c r="D14" s="77"/>
      <c r="E14" s="3" t="s">
        <v>23</v>
      </c>
      <c r="F14" s="3" t="s">
        <v>24</v>
      </c>
      <c r="G14" s="3" t="s">
        <v>29</v>
      </c>
      <c r="H14" s="77"/>
      <c r="I14" s="3" t="s">
        <v>27</v>
      </c>
      <c r="J14" s="3" t="s">
        <v>28</v>
      </c>
      <c r="L14" s="48" t="s">
        <v>24</v>
      </c>
      <c r="M14" s="48" t="s">
        <v>27</v>
      </c>
      <c r="O14" s="48" t="s">
        <v>24</v>
      </c>
      <c r="P14" s="48" t="s">
        <v>27</v>
      </c>
    </row>
    <row r="15" spans="1:16" s="10" customFormat="1" ht="102.75" customHeight="1" x14ac:dyDescent="0.25">
      <c r="A15" s="9">
        <v>1</v>
      </c>
      <c r="B15" s="148" t="s">
        <v>167</v>
      </c>
      <c r="C15" s="149"/>
      <c r="D15" s="150"/>
      <c r="E15" s="172" t="s">
        <v>42</v>
      </c>
      <c r="F15" s="174">
        <v>1850</v>
      </c>
      <c r="G15" s="172">
        <f>H15/F15</f>
        <v>600</v>
      </c>
      <c r="H15" s="174">
        <f>I15+J15</f>
        <v>1110000</v>
      </c>
      <c r="I15" s="174">
        <v>1110000</v>
      </c>
      <c r="J15" s="172"/>
      <c r="L15" s="170">
        <f>850+430+200</f>
        <v>1480</v>
      </c>
      <c r="M15" s="171">
        <v>888000</v>
      </c>
      <c r="O15" s="170">
        <f>F15-L15</f>
        <v>370</v>
      </c>
      <c r="P15" s="171">
        <f>I15-M15</f>
        <v>222000</v>
      </c>
    </row>
    <row r="16" spans="1:16" s="10" customFormat="1" ht="67.5" customHeight="1" x14ac:dyDescent="0.25">
      <c r="A16" s="9">
        <v>2</v>
      </c>
      <c r="B16" s="148" t="s">
        <v>168</v>
      </c>
      <c r="C16" s="149"/>
      <c r="D16" s="150"/>
      <c r="E16" s="173"/>
      <c r="F16" s="175"/>
      <c r="G16" s="173">
        <v>560</v>
      </c>
      <c r="H16" s="175">
        <f>I16+J16</f>
        <v>0</v>
      </c>
      <c r="I16" s="175"/>
      <c r="J16" s="173"/>
      <c r="K16" s="35"/>
      <c r="L16" s="170"/>
      <c r="M16" s="171"/>
      <c r="O16" s="170"/>
      <c r="P16" s="171"/>
    </row>
    <row r="17" spans="1:10" ht="17.25" customHeight="1" x14ac:dyDescent="0.25">
      <c r="A17" s="153" t="s">
        <v>30</v>
      </c>
      <c r="B17" s="154"/>
      <c r="C17" s="154"/>
      <c r="D17" s="155"/>
      <c r="E17" s="5"/>
      <c r="F17" s="11"/>
      <c r="G17" s="14"/>
      <c r="H17" s="6">
        <f>I17+J17</f>
        <v>1110000</v>
      </c>
      <c r="I17" s="6">
        <f>SUM(I15:I16)</f>
        <v>1110000</v>
      </c>
      <c r="J17" s="6">
        <f>SUM(J15:J16)</f>
        <v>0</v>
      </c>
    </row>
    <row r="18" spans="1:10" s="65" customFormat="1" ht="8.1" customHeight="1" x14ac:dyDescent="0.25">
      <c r="A18" s="75"/>
      <c r="B18" s="75"/>
      <c r="C18" s="75"/>
      <c r="D18" s="75"/>
      <c r="E18" s="75"/>
      <c r="F18" s="75"/>
      <c r="G18" s="75"/>
      <c r="H18" s="75"/>
      <c r="I18" s="75"/>
      <c r="J18" s="75"/>
    </row>
    <row r="19" spans="1:10" ht="20.25" customHeight="1" x14ac:dyDescent="0.25">
      <c r="A19" s="15" t="s">
        <v>9</v>
      </c>
      <c r="B19" s="151" t="s">
        <v>31</v>
      </c>
      <c r="C19" s="151"/>
      <c r="D19" s="151"/>
      <c r="E19" s="151"/>
      <c r="F19" s="151"/>
      <c r="G19" s="151"/>
      <c r="H19" s="151"/>
      <c r="I19" s="151"/>
      <c r="J19" s="151"/>
    </row>
    <row r="20" spans="1:10" ht="112.5" customHeight="1" x14ac:dyDescent="0.25">
      <c r="A20" s="12">
        <v>1</v>
      </c>
      <c r="B20" s="152" t="s">
        <v>169</v>
      </c>
      <c r="C20" s="70"/>
      <c r="D20" s="70"/>
      <c r="E20" s="70"/>
      <c r="F20" s="70"/>
      <c r="G20" s="70"/>
      <c r="H20" s="70"/>
      <c r="I20" s="70"/>
      <c r="J20" s="70"/>
    </row>
    <row r="21" spans="1:10" ht="30.75" customHeight="1" x14ac:dyDescent="0.25">
      <c r="A21" s="13"/>
      <c r="B21" s="132"/>
      <c r="C21" s="132"/>
      <c r="D21" s="132"/>
      <c r="E21" s="132"/>
      <c r="F21" s="132"/>
      <c r="G21" s="132"/>
      <c r="H21" s="132"/>
      <c r="I21" s="132"/>
      <c r="J21" s="132"/>
    </row>
  </sheetData>
  <mergeCells count="45">
    <mergeCell ref="A6:B6"/>
    <mergeCell ref="C6:J6"/>
    <mergeCell ref="A1:J1"/>
    <mergeCell ref="A2:B2"/>
    <mergeCell ref="C2:E2"/>
    <mergeCell ref="F2:J2"/>
    <mergeCell ref="A3:B3"/>
    <mergeCell ref="C3:E3"/>
    <mergeCell ref="F3:J3"/>
    <mergeCell ref="A4:B5"/>
    <mergeCell ref="C4:E5"/>
    <mergeCell ref="F4:F5"/>
    <mergeCell ref="A7:B7"/>
    <mergeCell ref="C7:J7"/>
    <mergeCell ref="A8:B8"/>
    <mergeCell ref="C8:J8"/>
    <mergeCell ref="A9:J9"/>
    <mergeCell ref="A10:A11"/>
    <mergeCell ref="B10:E11"/>
    <mergeCell ref="F10:G10"/>
    <mergeCell ref="H10:J11"/>
    <mergeCell ref="B12:E12"/>
    <mergeCell ref="H12:J12"/>
    <mergeCell ref="A13:A14"/>
    <mergeCell ref="B13:D14"/>
    <mergeCell ref="E13:G13"/>
    <mergeCell ref="H13:H14"/>
    <mergeCell ref="I13:J13"/>
    <mergeCell ref="B21:J21"/>
    <mergeCell ref="B15:D15"/>
    <mergeCell ref="B16:D16"/>
    <mergeCell ref="A17:D17"/>
    <mergeCell ref="B19:J19"/>
    <mergeCell ref="E15:E16"/>
    <mergeCell ref="F15:F16"/>
    <mergeCell ref="I15:I16"/>
    <mergeCell ref="J15:J16"/>
    <mergeCell ref="H15:H16"/>
    <mergeCell ref="G15:G16"/>
    <mergeCell ref="A18:J18"/>
    <mergeCell ref="L15:L16"/>
    <mergeCell ref="M15:M16"/>
    <mergeCell ref="O15:O16"/>
    <mergeCell ref="P15:P16"/>
    <mergeCell ref="B20:J20"/>
  </mergeCells>
  <pageMargins left="0.19685039370078741" right="0.19685039370078741" top="0.19685039370078741" bottom="0.19685039370078741" header="0.19685039370078741" footer="0.19685039370078741"/>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32"/>
  <sheetViews>
    <sheetView view="pageBreakPreview" topLeftCell="A10" zoomScaleNormal="100" zoomScaleSheetLayoutView="100" workbookViewId="0">
      <selection activeCell="C3" sqref="C3:E3"/>
    </sheetView>
  </sheetViews>
  <sheetFormatPr defaultColWidth="9.140625" defaultRowHeight="12.75" x14ac:dyDescent="0.25"/>
  <cols>
    <col min="1" max="1" width="7.7109375" style="36" customWidth="1"/>
    <col min="2" max="2" width="14.42578125" style="36" customWidth="1"/>
    <col min="3" max="3" width="8.7109375" style="36" customWidth="1"/>
    <col min="4" max="10" width="18.7109375" style="36" customWidth="1"/>
    <col min="11" max="11" width="13.28515625" style="1" customWidth="1"/>
    <col min="12" max="14" width="11.42578125" style="1" hidden="1" customWidth="1"/>
    <col min="15" max="16" width="11.42578125" style="24" hidden="1" customWidth="1"/>
    <col min="17" max="18" width="10.140625" style="1" customWidth="1"/>
    <col min="19" max="16384" width="9.140625" style="1"/>
  </cols>
  <sheetData>
    <row r="1" spans="1:10" s="16" customFormat="1" ht="30.75" customHeight="1" x14ac:dyDescent="0.25">
      <c r="A1" s="176" t="s">
        <v>20</v>
      </c>
      <c r="B1" s="176"/>
      <c r="C1" s="176"/>
      <c r="D1" s="176"/>
      <c r="E1" s="176"/>
      <c r="F1" s="176"/>
      <c r="G1" s="176"/>
      <c r="H1" s="176"/>
      <c r="I1" s="176"/>
      <c r="J1" s="176"/>
    </row>
    <row r="2" spans="1:10" ht="30.75" customHeight="1" x14ac:dyDescent="0.25">
      <c r="A2" s="76" t="s">
        <v>12</v>
      </c>
      <c r="B2" s="76"/>
      <c r="C2" s="76" t="s">
        <v>0</v>
      </c>
      <c r="D2" s="76"/>
      <c r="E2" s="76"/>
      <c r="F2" s="76" t="s">
        <v>13</v>
      </c>
      <c r="G2" s="76"/>
      <c r="H2" s="76"/>
      <c r="I2" s="76"/>
      <c r="J2" s="76"/>
    </row>
    <row r="3" spans="1:10" ht="33" customHeight="1" x14ac:dyDescent="0.25">
      <c r="A3" s="133" t="s">
        <v>56</v>
      </c>
      <c r="B3" s="133"/>
      <c r="C3" s="74" t="s">
        <v>60</v>
      </c>
      <c r="D3" s="74"/>
      <c r="E3" s="74"/>
      <c r="F3" s="133" t="s">
        <v>35</v>
      </c>
      <c r="G3" s="133"/>
      <c r="H3" s="133"/>
      <c r="I3" s="133"/>
      <c r="J3" s="133"/>
    </row>
    <row r="4" spans="1:10" ht="8.1" customHeight="1" x14ac:dyDescent="0.25">
      <c r="A4" s="75"/>
      <c r="B4" s="75"/>
      <c r="C4" s="75"/>
      <c r="D4" s="75"/>
      <c r="E4" s="75"/>
      <c r="F4" s="75"/>
      <c r="G4" s="75"/>
      <c r="H4" s="75"/>
      <c r="I4" s="75"/>
      <c r="J4" s="75"/>
    </row>
    <row r="5" spans="1:10" ht="39.75" customHeight="1" x14ac:dyDescent="0.25">
      <c r="A5" s="76" t="s">
        <v>15</v>
      </c>
      <c r="B5" s="76"/>
      <c r="C5" s="134" t="s">
        <v>36</v>
      </c>
      <c r="D5" s="134"/>
      <c r="E5" s="134"/>
      <c r="F5" s="76" t="s">
        <v>14</v>
      </c>
      <c r="G5" s="37" t="s">
        <v>85</v>
      </c>
      <c r="H5" s="37" t="s">
        <v>91</v>
      </c>
      <c r="I5" s="37" t="s">
        <v>100</v>
      </c>
      <c r="J5" s="37" t="s">
        <v>140</v>
      </c>
    </row>
    <row r="6" spans="1:10" ht="24.75" customHeight="1" x14ac:dyDescent="0.25">
      <c r="A6" s="91"/>
      <c r="B6" s="91"/>
      <c r="C6" s="74"/>
      <c r="D6" s="74"/>
      <c r="E6" s="74"/>
      <c r="F6" s="91"/>
      <c r="G6" s="7">
        <f>I27</f>
        <v>4444000</v>
      </c>
      <c r="H6" s="41">
        <v>4444000</v>
      </c>
      <c r="I6" s="41">
        <v>4444000</v>
      </c>
      <c r="J6" s="41">
        <v>4444000</v>
      </c>
    </row>
    <row r="7" spans="1:10" ht="8.1" customHeight="1" x14ac:dyDescent="0.25">
      <c r="A7" s="75"/>
      <c r="B7" s="75"/>
      <c r="C7" s="75"/>
      <c r="D7" s="75"/>
      <c r="E7" s="75"/>
      <c r="F7" s="75"/>
      <c r="G7" s="75"/>
      <c r="H7" s="75"/>
      <c r="I7" s="75"/>
      <c r="J7" s="75"/>
    </row>
    <row r="8" spans="1:10" ht="54.75" customHeight="1" x14ac:dyDescent="0.25">
      <c r="A8" s="135" t="s">
        <v>16</v>
      </c>
      <c r="B8" s="135"/>
      <c r="C8" s="136" t="s">
        <v>170</v>
      </c>
      <c r="D8" s="136"/>
      <c r="E8" s="136"/>
      <c r="F8" s="136"/>
      <c r="G8" s="136"/>
      <c r="H8" s="136"/>
      <c r="I8" s="136"/>
      <c r="J8" s="136"/>
    </row>
    <row r="9" spans="1:10" ht="165" customHeight="1" x14ac:dyDescent="0.25">
      <c r="A9" s="137" t="s">
        <v>17</v>
      </c>
      <c r="B9" s="138"/>
      <c r="C9" s="139" t="s">
        <v>171</v>
      </c>
      <c r="D9" s="140"/>
      <c r="E9" s="140"/>
      <c r="F9" s="140"/>
      <c r="G9" s="140"/>
      <c r="H9" s="140"/>
      <c r="I9" s="140"/>
      <c r="J9" s="141"/>
    </row>
    <row r="10" spans="1:10" ht="50.25" customHeight="1" x14ac:dyDescent="0.25">
      <c r="A10" s="142" t="s">
        <v>18</v>
      </c>
      <c r="B10" s="142"/>
      <c r="C10" s="143" t="s">
        <v>172</v>
      </c>
      <c r="D10" s="169"/>
      <c r="E10" s="169"/>
      <c r="F10" s="169"/>
      <c r="G10" s="169"/>
      <c r="H10" s="169"/>
      <c r="I10" s="169"/>
      <c r="J10" s="169"/>
    </row>
    <row r="11" spans="1:10" ht="8.1" customHeight="1" x14ac:dyDescent="0.25">
      <c r="A11" s="75"/>
      <c r="B11" s="75"/>
      <c r="C11" s="75"/>
      <c r="D11" s="75"/>
      <c r="E11" s="75"/>
      <c r="F11" s="75"/>
      <c r="G11" s="75"/>
      <c r="H11" s="75"/>
      <c r="I11" s="75"/>
      <c r="J11" s="75"/>
    </row>
    <row r="12" spans="1:10" ht="20.25" customHeight="1" x14ac:dyDescent="0.25">
      <c r="A12" s="76" t="s">
        <v>9</v>
      </c>
      <c r="B12" s="76" t="s">
        <v>19</v>
      </c>
      <c r="C12" s="76"/>
      <c r="D12" s="76"/>
      <c r="E12" s="76"/>
      <c r="F12" s="76" t="s">
        <v>11</v>
      </c>
      <c r="G12" s="76"/>
      <c r="H12" s="81" t="s">
        <v>33</v>
      </c>
      <c r="I12" s="145"/>
      <c r="J12" s="82"/>
    </row>
    <row r="13" spans="1:10" ht="32.25" customHeight="1" x14ac:dyDescent="0.25">
      <c r="A13" s="77"/>
      <c r="B13" s="77"/>
      <c r="C13" s="77"/>
      <c r="D13" s="77"/>
      <c r="E13" s="77"/>
      <c r="F13" s="38" t="s">
        <v>143</v>
      </c>
      <c r="G13" s="38" t="s">
        <v>86</v>
      </c>
      <c r="H13" s="83"/>
      <c r="I13" s="146"/>
      <c r="J13" s="84"/>
    </row>
    <row r="14" spans="1:10" ht="27.75" customHeight="1" x14ac:dyDescent="0.25">
      <c r="A14" s="4">
        <v>1</v>
      </c>
      <c r="B14" s="147" t="s">
        <v>84</v>
      </c>
      <c r="C14" s="147"/>
      <c r="D14" s="147"/>
      <c r="E14" s="147"/>
      <c r="F14" s="4">
        <v>450</v>
      </c>
      <c r="G14" s="22">
        <f>F22</f>
        <v>450</v>
      </c>
      <c r="H14" s="177" t="s">
        <v>111</v>
      </c>
      <c r="I14" s="149"/>
      <c r="J14" s="150"/>
    </row>
    <row r="15" spans="1:10" ht="33" customHeight="1" x14ac:dyDescent="0.25">
      <c r="A15" s="4">
        <v>2</v>
      </c>
      <c r="B15" s="147" t="s">
        <v>61</v>
      </c>
      <c r="C15" s="147"/>
      <c r="D15" s="147"/>
      <c r="E15" s="147"/>
      <c r="F15" s="4">
        <v>350</v>
      </c>
      <c r="G15" s="4">
        <f>F25</f>
        <v>350</v>
      </c>
      <c r="H15" s="148" t="s">
        <v>111</v>
      </c>
      <c r="I15" s="149"/>
      <c r="J15" s="150"/>
    </row>
    <row r="16" spans="1:10" ht="30.75" customHeight="1" x14ac:dyDescent="0.25">
      <c r="A16" s="4">
        <v>3</v>
      </c>
      <c r="B16" s="147" t="s">
        <v>62</v>
      </c>
      <c r="C16" s="147"/>
      <c r="D16" s="147"/>
      <c r="E16" s="147"/>
      <c r="F16" s="22">
        <v>15</v>
      </c>
      <c r="G16" s="22">
        <f>F23</f>
        <v>15</v>
      </c>
      <c r="H16" s="177" t="s">
        <v>112</v>
      </c>
      <c r="I16" s="149"/>
      <c r="J16" s="150"/>
    </row>
    <row r="17" spans="1:19" ht="28.5" customHeight="1" x14ac:dyDescent="0.25">
      <c r="A17" s="4">
        <v>4</v>
      </c>
      <c r="B17" s="147" t="s">
        <v>94</v>
      </c>
      <c r="C17" s="147"/>
      <c r="D17" s="147"/>
      <c r="E17" s="147"/>
      <c r="F17" s="4">
        <v>130000</v>
      </c>
      <c r="G17" s="4">
        <f>F26</f>
        <v>165000</v>
      </c>
      <c r="H17" s="148" t="s">
        <v>111</v>
      </c>
      <c r="I17" s="149"/>
      <c r="J17" s="150"/>
    </row>
    <row r="18" spans="1:19" ht="30" customHeight="1" x14ac:dyDescent="0.25">
      <c r="A18" s="4">
        <v>5</v>
      </c>
      <c r="B18" s="147" t="s">
        <v>63</v>
      </c>
      <c r="C18" s="147"/>
      <c r="D18" s="147"/>
      <c r="E18" s="147"/>
      <c r="F18" s="4">
        <v>46000</v>
      </c>
      <c r="G18" s="21">
        <f>F24</f>
        <v>46000</v>
      </c>
      <c r="H18" s="148" t="s">
        <v>113</v>
      </c>
      <c r="I18" s="149"/>
      <c r="J18" s="150"/>
    </row>
    <row r="19" spans="1:19" ht="21" customHeight="1" x14ac:dyDescent="0.25">
      <c r="A19" s="75"/>
      <c r="B19" s="75"/>
      <c r="C19" s="75"/>
      <c r="D19" s="75"/>
      <c r="E19" s="75"/>
      <c r="F19" s="75"/>
      <c r="G19" s="75"/>
      <c r="H19" s="75"/>
      <c r="I19" s="75"/>
      <c r="J19" s="75"/>
      <c r="K19" s="20"/>
      <c r="L19" s="20"/>
      <c r="M19" s="20"/>
      <c r="N19" s="20"/>
      <c r="O19" s="20"/>
      <c r="P19" s="20"/>
      <c r="Q19" s="20"/>
      <c r="R19" s="20"/>
      <c r="S19" s="20"/>
    </row>
    <row r="20" spans="1:19" ht="21" customHeight="1" x14ac:dyDescent="0.25">
      <c r="A20" s="76" t="s">
        <v>9</v>
      </c>
      <c r="B20" s="76" t="s">
        <v>21</v>
      </c>
      <c r="C20" s="76"/>
      <c r="D20" s="76"/>
      <c r="E20" s="76" t="s">
        <v>22</v>
      </c>
      <c r="F20" s="76"/>
      <c r="G20" s="76"/>
      <c r="H20" s="76" t="s">
        <v>25</v>
      </c>
      <c r="I20" s="76" t="s">
        <v>26</v>
      </c>
      <c r="J20" s="76"/>
      <c r="K20" s="20"/>
      <c r="L20" s="20"/>
      <c r="M20" s="20"/>
      <c r="N20" s="20"/>
      <c r="O20" s="20"/>
      <c r="P20" s="20"/>
      <c r="Q20" s="20"/>
      <c r="R20" s="20"/>
      <c r="S20" s="20"/>
    </row>
    <row r="21" spans="1:19" ht="32.25" customHeight="1" x14ac:dyDescent="0.25">
      <c r="A21" s="77"/>
      <c r="B21" s="77"/>
      <c r="C21" s="77"/>
      <c r="D21" s="77"/>
      <c r="E21" s="38" t="s">
        <v>23</v>
      </c>
      <c r="F21" s="38" t="s">
        <v>24</v>
      </c>
      <c r="G21" s="38" t="s">
        <v>29</v>
      </c>
      <c r="H21" s="77"/>
      <c r="I21" s="38" t="s">
        <v>27</v>
      </c>
      <c r="J21" s="38" t="s">
        <v>28</v>
      </c>
      <c r="L21" s="48" t="s">
        <v>24</v>
      </c>
      <c r="M21" s="48" t="s">
        <v>27</v>
      </c>
      <c r="O21" s="48" t="s">
        <v>24</v>
      </c>
      <c r="P21" s="48" t="s">
        <v>27</v>
      </c>
    </row>
    <row r="22" spans="1:19" s="20" customFormat="1" ht="31.5" customHeight="1" x14ac:dyDescent="0.25">
      <c r="A22" s="9">
        <v>1</v>
      </c>
      <c r="B22" s="148" t="s">
        <v>64</v>
      </c>
      <c r="C22" s="149"/>
      <c r="D22" s="150"/>
      <c r="E22" s="5" t="s">
        <v>42</v>
      </c>
      <c r="F22" s="9">
        <v>450</v>
      </c>
      <c r="G22" s="4">
        <f>H22/F22</f>
        <v>100</v>
      </c>
      <c r="H22" s="9">
        <f>I22+J22</f>
        <v>45000</v>
      </c>
      <c r="I22" s="9">
        <v>45000</v>
      </c>
      <c r="J22" s="11"/>
      <c r="K22" s="1"/>
      <c r="L22" s="49">
        <v>450</v>
      </c>
      <c r="M22" s="49">
        <v>41400</v>
      </c>
      <c r="N22" s="1"/>
      <c r="O22" s="49">
        <f>F22-L22</f>
        <v>0</v>
      </c>
      <c r="P22" s="49">
        <f>I22-M22</f>
        <v>3600</v>
      </c>
      <c r="Q22" s="1"/>
      <c r="R22" s="1"/>
      <c r="S22" s="1"/>
    </row>
    <row r="23" spans="1:19" s="20" customFormat="1" ht="39.75" customHeight="1" x14ac:dyDescent="0.25">
      <c r="A23" s="9">
        <v>2</v>
      </c>
      <c r="B23" s="148" t="s">
        <v>65</v>
      </c>
      <c r="C23" s="149"/>
      <c r="D23" s="150"/>
      <c r="E23" s="5" t="s">
        <v>42</v>
      </c>
      <c r="F23" s="9">
        <v>15</v>
      </c>
      <c r="G23" s="4">
        <f t="shared" ref="G23:G26" si="0">H23/F23</f>
        <v>2300</v>
      </c>
      <c r="H23" s="9">
        <f>I23+J23</f>
        <v>34500</v>
      </c>
      <c r="I23" s="9">
        <v>34500</v>
      </c>
      <c r="J23" s="11"/>
      <c r="K23" s="1"/>
      <c r="L23" s="49">
        <v>15</v>
      </c>
      <c r="M23" s="49">
        <v>33000</v>
      </c>
      <c r="N23" s="1"/>
      <c r="O23" s="49">
        <f t="shared" ref="O23:O26" si="1">F23-L23</f>
        <v>0</v>
      </c>
      <c r="P23" s="49">
        <f t="shared" ref="P23:P26" si="2">I23-M23</f>
        <v>1500</v>
      </c>
      <c r="Q23" s="1"/>
      <c r="R23" s="1"/>
      <c r="S23" s="1"/>
    </row>
    <row r="24" spans="1:19" s="20" customFormat="1" ht="43.5" customHeight="1" x14ac:dyDescent="0.25">
      <c r="A24" s="9">
        <v>3</v>
      </c>
      <c r="B24" s="148" t="s">
        <v>66</v>
      </c>
      <c r="C24" s="149"/>
      <c r="D24" s="150"/>
      <c r="E24" s="5" t="s">
        <v>68</v>
      </c>
      <c r="F24" s="9">
        <v>46000</v>
      </c>
      <c r="G24" s="4">
        <f t="shared" si="0"/>
        <v>22</v>
      </c>
      <c r="H24" s="9">
        <f>I24+J24</f>
        <v>1012000</v>
      </c>
      <c r="I24" s="9">
        <v>1012000</v>
      </c>
      <c r="J24" s="11"/>
      <c r="L24" s="49">
        <v>46000</v>
      </c>
      <c r="M24" s="49">
        <v>1012000</v>
      </c>
      <c r="O24" s="49">
        <f t="shared" si="1"/>
        <v>0</v>
      </c>
      <c r="P24" s="49">
        <f t="shared" si="2"/>
        <v>0</v>
      </c>
    </row>
    <row r="25" spans="1:19" s="20" customFormat="1" ht="30.75" customHeight="1" x14ac:dyDescent="0.25">
      <c r="A25" s="9">
        <v>4</v>
      </c>
      <c r="B25" s="148" t="s">
        <v>61</v>
      </c>
      <c r="C25" s="149"/>
      <c r="D25" s="150"/>
      <c r="E25" s="5" t="s">
        <v>42</v>
      </c>
      <c r="F25" s="9">
        <v>350</v>
      </c>
      <c r="G25" s="4">
        <f t="shared" si="0"/>
        <v>150</v>
      </c>
      <c r="H25" s="9">
        <f>I25+J25</f>
        <v>52500</v>
      </c>
      <c r="I25" s="9">
        <v>52500</v>
      </c>
      <c r="J25" s="11"/>
      <c r="L25" s="49">
        <v>350</v>
      </c>
      <c r="M25" s="49">
        <v>49000</v>
      </c>
      <c r="O25" s="49">
        <f t="shared" si="1"/>
        <v>0</v>
      </c>
      <c r="P25" s="49">
        <f t="shared" si="2"/>
        <v>3500</v>
      </c>
      <c r="S25" s="25">
        <f>I26-2200000</f>
        <v>1100000</v>
      </c>
    </row>
    <row r="26" spans="1:19" s="10" customFormat="1" ht="30" customHeight="1" x14ac:dyDescent="0.25">
      <c r="A26" s="9">
        <v>5</v>
      </c>
      <c r="B26" s="123" t="s">
        <v>67</v>
      </c>
      <c r="C26" s="124"/>
      <c r="D26" s="125"/>
      <c r="E26" s="29" t="s">
        <v>96</v>
      </c>
      <c r="F26" s="30">
        <v>165000</v>
      </c>
      <c r="G26" s="55">
        <f t="shared" si="0"/>
        <v>20</v>
      </c>
      <c r="H26" s="30">
        <f>I26+J26</f>
        <v>3300000</v>
      </c>
      <c r="I26" s="30">
        <v>3300000</v>
      </c>
      <c r="J26" s="56"/>
      <c r="K26" s="1"/>
      <c r="L26" s="49">
        <v>120000</v>
      </c>
      <c r="M26" s="49">
        <v>2400000</v>
      </c>
      <c r="N26" s="1"/>
      <c r="O26" s="49">
        <f t="shared" si="1"/>
        <v>45000</v>
      </c>
      <c r="P26" s="49">
        <f t="shared" si="2"/>
        <v>900000</v>
      </c>
      <c r="Q26" s="1"/>
      <c r="R26" s="1"/>
      <c r="S26" s="1"/>
    </row>
    <row r="27" spans="1:19" ht="21" customHeight="1" x14ac:dyDescent="0.25">
      <c r="A27" s="153" t="s">
        <v>30</v>
      </c>
      <c r="B27" s="154"/>
      <c r="C27" s="154"/>
      <c r="D27" s="155"/>
      <c r="E27" s="5"/>
      <c r="F27" s="11"/>
      <c r="G27" s="14"/>
      <c r="H27" s="6">
        <f>SUM(H22:H26)</f>
        <v>4444000</v>
      </c>
      <c r="I27" s="6">
        <f>SUM(I22:I26)</f>
        <v>4444000</v>
      </c>
      <c r="J27" s="6">
        <f>SUM(J26:J26)</f>
        <v>0</v>
      </c>
      <c r="L27" s="50"/>
      <c r="M27" s="50">
        <f>SUM(M22:M26)</f>
        <v>3535400</v>
      </c>
      <c r="O27" s="50"/>
      <c r="P27" s="50">
        <f>SUM(P22:P26)</f>
        <v>908600</v>
      </c>
    </row>
    <row r="28" spans="1:19" ht="8.1" customHeight="1" x14ac:dyDescent="0.25">
      <c r="A28" s="75"/>
      <c r="B28" s="75"/>
      <c r="C28" s="75"/>
      <c r="D28" s="75"/>
      <c r="E28" s="75"/>
      <c r="F28" s="75"/>
      <c r="G28" s="75"/>
      <c r="H28" s="75"/>
      <c r="I28" s="75"/>
      <c r="J28" s="75"/>
    </row>
    <row r="29" spans="1:19" ht="18" customHeight="1" x14ac:dyDescent="0.25">
      <c r="A29" s="37" t="s">
        <v>9</v>
      </c>
      <c r="B29" s="151" t="s">
        <v>31</v>
      </c>
      <c r="C29" s="151"/>
      <c r="D29" s="151"/>
      <c r="E29" s="151"/>
      <c r="F29" s="151"/>
      <c r="G29" s="151"/>
      <c r="H29" s="151"/>
      <c r="I29" s="151"/>
      <c r="J29" s="151"/>
    </row>
    <row r="30" spans="1:19" s="20" customFormat="1" ht="250.5" customHeight="1" x14ac:dyDescent="0.25">
      <c r="A30" s="31">
        <v>1</v>
      </c>
      <c r="B30" s="152" t="s">
        <v>147</v>
      </c>
      <c r="C30" s="70"/>
      <c r="D30" s="70"/>
      <c r="E30" s="70"/>
      <c r="F30" s="70"/>
      <c r="G30" s="70"/>
      <c r="H30" s="70"/>
      <c r="I30" s="70"/>
      <c r="J30" s="70"/>
      <c r="K30" s="1" t="s">
        <v>114</v>
      </c>
      <c r="L30" s="1"/>
      <c r="M30" s="1"/>
      <c r="N30" s="1"/>
      <c r="O30" s="24"/>
      <c r="P30" s="24"/>
      <c r="Q30" s="1"/>
      <c r="R30" s="1"/>
      <c r="S30" s="1"/>
    </row>
    <row r="31" spans="1:19" s="20" customFormat="1" ht="73.5" customHeight="1" x14ac:dyDescent="0.25">
      <c r="A31" s="12">
        <v>2</v>
      </c>
      <c r="B31" s="152" t="s">
        <v>148</v>
      </c>
      <c r="C31" s="70"/>
      <c r="D31" s="70"/>
      <c r="E31" s="70"/>
      <c r="F31" s="70"/>
      <c r="G31" s="70"/>
      <c r="H31" s="70"/>
      <c r="I31" s="70"/>
      <c r="J31" s="70"/>
      <c r="K31" s="1"/>
      <c r="L31" s="1"/>
      <c r="M31" s="1"/>
      <c r="N31" s="1"/>
      <c r="O31" s="24"/>
      <c r="P31" s="24"/>
      <c r="Q31" s="1"/>
      <c r="R31" s="1"/>
      <c r="S31" s="1"/>
    </row>
    <row r="32" spans="1:19" ht="89.25" customHeight="1" x14ac:dyDescent="0.25">
      <c r="A32" s="39"/>
      <c r="B32" s="132"/>
      <c r="C32" s="132"/>
      <c r="D32" s="132"/>
      <c r="E32" s="132"/>
      <c r="F32" s="132"/>
      <c r="G32" s="132"/>
      <c r="H32" s="132"/>
      <c r="I32" s="132"/>
      <c r="J32" s="132"/>
    </row>
  </sheetData>
  <mergeCells count="50">
    <mergeCell ref="B17:E17"/>
    <mergeCell ref="B18:E18"/>
    <mergeCell ref="H18:J18"/>
    <mergeCell ref="H15:J15"/>
    <mergeCell ref="H16:J16"/>
    <mergeCell ref="H17:J17"/>
    <mergeCell ref="A19:J19"/>
    <mergeCell ref="A8:B8"/>
    <mergeCell ref="C8:J8"/>
    <mergeCell ref="A9:B9"/>
    <mergeCell ref="C9:J9"/>
    <mergeCell ref="A10:B10"/>
    <mergeCell ref="C10:J10"/>
    <mergeCell ref="A11:J11"/>
    <mergeCell ref="H14:J14"/>
    <mergeCell ref="H12:J13"/>
    <mergeCell ref="A12:A13"/>
    <mergeCell ref="B12:E13"/>
    <mergeCell ref="F12:G12"/>
    <mergeCell ref="B14:E14"/>
    <mergeCell ref="B15:E15"/>
    <mergeCell ref="B16:E16"/>
    <mergeCell ref="A1:J1"/>
    <mergeCell ref="A2:B2"/>
    <mergeCell ref="C2:E2"/>
    <mergeCell ref="F2:J2"/>
    <mergeCell ref="A3:B3"/>
    <mergeCell ref="C3:E3"/>
    <mergeCell ref="F3:J3"/>
    <mergeCell ref="A4:J4"/>
    <mergeCell ref="A5:B6"/>
    <mergeCell ref="C5:E6"/>
    <mergeCell ref="F5:F6"/>
    <mergeCell ref="A7:J7"/>
    <mergeCell ref="A20:A21"/>
    <mergeCell ref="B20:D21"/>
    <mergeCell ref="E20:G20"/>
    <mergeCell ref="H20:H21"/>
    <mergeCell ref="I20:J20"/>
    <mergeCell ref="B25:D25"/>
    <mergeCell ref="B22:D22"/>
    <mergeCell ref="B23:D23"/>
    <mergeCell ref="B24:D24"/>
    <mergeCell ref="B32:J32"/>
    <mergeCell ref="A27:D27"/>
    <mergeCell ref="A28:J28"/>
    <mergeCell ref="B29:J29"/>
    <mergeCell ref="B26:D26"/>
    <mergeCell ref="B30:J30"/>
    <mergeCell ref="B31:J31"/>
  </mergeCells>
  <pageMargins left="0.19685039370078741" right="0.19685039370078741" top="0.19685039370078741" bottom="0.19685039370078741" header="0.19685039370078741" footer="0.19685039370078741"/>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
  <sheetViews>
    <sheetView view="pageBreakPreview" topLeftCell="C7" zoomScaleNormal="100" zoomScaleSheetLayoutView="100" workbookViewId="0">
      <selection activeCell="H18" sqref="H18"/>
    </sheetView>
  </sheetViews>
  <sheetFormatPr defaultColWidth="9.140625" defaultRowHeight="12.75" x14ac:dyDescent="0.25"/>
  <cols>
    <col min="1" max="1" width="7.7109375" style="1" customWidth="1"/>
    <col min="2" max="2" width="14.42578125" style="1" customWidth="1"/>
    <col min="3" max="3" width="8.7109375" style="1" customWidth="1"/>
    <col min="4" max="10" width="18.7109375" style="1" customWidth="1"/>
    <col min="11" max="11" width="27.85546875" style="1" customWidth="1"/>
    <col min="12" max="12" width="38.140625" style="1" customWidth="1"/>
    <col min="13" max="16384" width="9.140625" style="1"/>
  </cols>
  <sheetData>
    <row r="1" spans="1:11" s="16" customFormat="1" ht="30.75" customHeight="1" x14ac:dyDescent="0.25">
      <c r="A1" s="176" t="s">
        <v>20</v>
      </c>
      <c r="B1" s="176"/>
      <c r="C1" s="176"/>
      <c r="D1" s="176"/>
      <c r="E1" s="176"/>
      <c r="F1" s="176"/>
      <c r="G1" s="176"/>
      <c r="H1" s="176"/>
      <c r="I1" s="176"/>
      <c r="J1" s="176"/>
    </row>
    <row r="2" spans="1:11" ht="30.75" customHeight="1" x14ac:dyDescent="0.25">
      <c r="A2" s="76" t="s">
        <v>12</v>
      </c>
      <c r="B2" s="76"/>
      <c r="C2" s="76" t="s">
        <v>0</v>
      </c>
      <c r="D2" s="76"/>
      <c r="E2" s="76"/>
      <c r="F2" s="76" t="s">
        <v>13</v>
      </c>
      <c r="G2" s="76"/>
      <c r="H2" s="76"/>
      <c r="I2" s="76"/>
      <c r="J2" s="76"/>
    </row>
    <row r="3" spans="1:11" ht="37.5" customHeight="1" x14ac:dyDescent="0.25">
      <c r="A3" s="133" t="s">
        <v>59</v>
      </c>
      <c r="B3" s="133"/>
      <c r="C3" s="74" t="s">
        <v>115</v>
      </c>
      <c r="D3" s="74"/>
      <c r="E3" s="74"/>
      <c r="F3" s="133" t="s">
        <v>35</v>
      </c>
      <c r="G3" s="133"/>
      <c r="H3" s="133"/>
      <c r="I3" s="133"/>
      <c r="J3" s="133"/>
    </row>
    <row r="4" spans="1:11" ht="8.1" customHeight="1" x14ac:dyDescent="0.25">
      <c r="A4" s="75"/>
      <c r="B4" s="75"/>
      <c r="C4" s="75"/>
      <c r="D4" s="75"/>
      <c r="E4" s="75"/>
      <c r="F4" s="75"/>
      <c r="G4" s="75"/>
      <c r="H4" s="75"/>
      <c r="I4" s="75"/>
      <c r="J4" s="75"/>
    </row>
    <row r="5" spans="1:11" ht="39.75" customHeight="1" x14ac:dyDescent="0.25">
      <c r="A5" s="76" t="s">
        <v>15</v>
      </c>
      <c r="B5" s="76"/>
      <c r="C5" s="134" t="s">
        <v>36</v>
      </c>
      <c r="D5" s="134"/>
      <c r="E5" s="134"/>
      <c r="F5" s="76" t="s">
        <v>14</v>
      </c>
      <c r="G5" s="2" t="s">
        <v>85</v>
      </c>
      <c r="H5" s="2" t="s">
        <v>91</v>
      </c>
      <c r="I5" s="2" t="s">
        <v>100</v>
      </c>
      <c r="J5" s="2" t="s">
        <v>140</v>
      </c>
    </row>
    <row r="6" spans="1:11" ht="24.75" customHeight="1" x14ac:dyDescent="0.25">
      <c r="A6" s="91"/>
      <c r="B6" s="91"/>
      <c r="C6" s="74"/>
      <c r="D6" s="74"/>
      <c r="E6" s="74"/>
      <c r="F6" s="91"/>
      <c r="G6" s="7">
        <f>H20</f>
        <v>201600</v>
      </c>
      <c r="H6" s="41">
        <v>201600</v>
      </c>
      <c r="I6" s="41">
        <v>201600</v>
      </c>
      <c r="J6" s="41">
        <v>201600</v>
      </c>
    </row>
    <row r="7" spans="1:11" ht="8.1" customHeight="1" x14ac:dyDescent="0.25">
      <c r="A7" s="75"/>
      <c r="B7" s="75"/>
      <c r="C7" s="75"/>
      <c r="D7" s="75"/>
      <c r="E7" s="75"/>
      <c r="F7" s="75"/>
      <c r="G7" s="75"/>
      <c r="H7" s="75"/>
      <c r="I7" s="75"/>
      <c r="J7" s="75"/>
    </row>
    <row r="8" spans="1:11" ht="33.75" customHeight="1" x14ac:dyDescent="0.25">
      <c r="A8" s="135" t="s">
        <v>16</v>
      </c>
      <c r="B8" s="135"/>
      <c r="C8" s="136" t="s">
        <v>125</v>
      </c>
      <c r="D8" s="136"/>
      <c r="E8" s="136"/>
      <c r="F8" s="136"/>
      <c r="G8" s="136"/>
      <c r="H8" s="136"/>
      <c r="I8" s="136"/>
      <c r="J8" s="136"/>
    </row>
    <row r="9" spans="1:11" ht="69.75" customHeight="1" x14ac:dyDescent="0.25">
      <c r="A9" s="137" t="s">
        <v>17</v>
      </c>
      <c r="B9" s="138"/>
      <c r="C9" s="139" t="s">
        <v>173</v>
      </c>
      <c r="D9" s="140"/>
      <c r="E9" s="140"/>
      <c r="F9" s="140"/>
      <c r="G9" s="140"/>
      <c r="H9" s="140"/>
      <c r="I9" s="140"/>
      <c r="J9" s="141"/>
    </row>
    <row r="10" spans="1:11" ht="45" customHeight="1" x14ac:dyDescent="0.25">
      <c r="A10" s="142" t="s">
        <v>18</v>
      </c>
      <c r="B10" s="142"/>
      <c r="C10" s="143" t="s">
        <v>126</v>
      </c>
      <c r="D10" s="144"/>
      <c r="E10" s="144"/>
      <c r="F10" s="144"/>
      <c r="G10" s="144"/>
      <c r="H10" s="144"/>
      <c r="I10" s="144"/>
      <c r="J10" s="144"/>
    </row>
    <row r="11" spans="1:11" ht="8.1" customHeight="1" x14ac:dyDescent="0.25">
      <c r="A11" s="75"/>
      <c r="B11" s="75"/>
      <c r="C11" s="75"/>
      <c r="D11" s="75"/>
      <c r="E11" s="75"/>
      <c r="F11" s="75"/>
      <c r="G11" s="75"/>
      <c r="H11" s="75"/>
      <c r="I11" s="75"/>
      <c r="J11" s="75"/>
    </row>
    <row r="12" spans="1:11" ht="20.25" customHeight="1" x14ac:dyDescent="0.25">
      <c r="A12" s="76" t="s">
        <v>9</v>
      </c>
      <c r="B12" s="76" t="s">
        <v>19</v>
      </c>
      <c r="C12" s="76"/>
      <c r="D12" s="76"/>
      <c r="E12" s="76"/>
      <c r="F12" s="76" t="s">
        <v>11</v>
      </c>
      <c r="G12" s="76"/>
      <c r="H12" s="81" t="s">
        <v>33</v>
      </c>
      <c r="I12" s="145"/>
      <c r="J12" s="82"/>
    </row>
    <row r="13" spans="1:11" ht="32.25" customHeight="1" x14ac:dyDescent="0.25">
      <c r="A13" s="77"/>
      <c r="B13" s="77"/>
      <c r="C13" s="77"/>
      <c r="D13" s="77"/>
      <c r="E13" s="77"/>
      <c r="F13" s="27" t="s">
        <v>143</v>
      </c>
      <c r="G13" s="27" t="s">
        <v>86</v>
      </c>
      <c r="H13" s="83"/>
      <c r="I13" s="146"/>
      <c r="J13" s="84"/>
      <c r="K13" s="1" t="s">
        <v>116</v>
      </c>
    </row>
    <row r="14" spans="1:11" ht="27" customHeight="1" x14ac:dyDescent="0.25">
      <c r="A14" s="4">
        <v>1</v>
      </c>
      <c r="B14" s="147" t="s">
        <v>74</v>
      </c>
      <c r="C14" s="147"/>
      <c r="D14" s="147"/>
      <c r="E14" s="147"/>
      <c r="F14" s="4">
        <v>165</v>
      </c>
      <c r="G14" s="4">
        <f>F18+F19</f>
        <v>165</v>
      </c>
      <c r="H14" s="148" t="s">
        <v>118</v>
      </c>
      <c r="I14" s="149"/>
      <c r="J14" s="150"/>
    </row>
    <row r="15" spans="1:11" ht="8.1" customHeight="1" x14ac:dyDescent="0.25">
      <c r="A15" s="75"/>
      <c r="B15" s="75"/>
      <c r="C15" s="75"/>
      <c r="D15" s="75"/>
      <c r="E15" s="75"/>
      <c r="F15" s="75"/>
      <c r="G15" s="75"/>
      <c r="H15" s="75"/>
      <c r="I15" s="75"/>
      <c r="J15" s="75"/>
    </row>
    <row r="16" spans="1:11" ht="23.25" customHeight="1" x14ac:dyDescent="0.25">
      <c r="A16" s="76" t="s">
        <v>9</v>
      </c>
      <c r="B16" s="76" t="s">
        <v>21</v>
      </c>
      <c r="C16" s="76"/>
      <c r="D16" s="76"/>
      <c r="E16" s="76" t="s">
        <v>22</v>
      </c>
      <c r="F16" s="76"/>
      <c r="G16" s="76"/>
      <c r="H16" s="76" t="s">
        <v>25</v>
      </c>
      <c r="I16" s="76" t="s">
        <v>26</v>
      </c>
      <c r="J16" s="76"/>
    </row>
    <row r="17" spans="1:10" ht="32.25" customHeight="1" x14ac:dyDescent="0.25">
      <c r="A17" s="77"/>
      <c r="B17" s="77"/>
      <c r="C17" s="77"/>
      <c r="D17" s="77"/>
      <c r="E17" s="3" t="s">
        <v>23</v>
      </c>
      <c r="F17" s="3" t="s">
        <v>24</v>
      </c>
      <c r="G17" s="3" t="s">
        <v>29</v>
      </c>
      <c r="H17" s="77"/>
      <c r="I17" s="3" t="s">
        <v>27</v>
      </c>
      <c r="J17" s="3" t="s">
        <v>28</v>
      </c>
    </row>
    <row r="18" spans="1:10" s="10" customFormat="1" ht="45" customHeight="1" x14ac:dyDescent="0.25">
      <c r="A18" s="9">
        <v>1</v>
      </c>
      <c r="B18" s="148" t="s">
        <v>70</v>
      </c>
      <c r="C18" s="149"/>
      <c r="D18" s="150"/>
      <c r="E18" s="5" t="s">
        <v>42</v>
      </c>
      <c r="F18" s="9">
        <v>135</v>
      </c>
      <c r="G18" s="14">
        <f>H18/F18</f>
        <v>960</v>
      </c>
      <c r="H18" s="9">
        <f>I18+J18</f>
        <v>129600</v>
      </c>
      <c r="I18" s="9">
        <v>129600</v>
      </c>
      <c r="J18" s="11"/>
    </row>
    <row r="19" spans="1:10" s="10" customFormat="1" ht="47.25" customHeight="1" x14ac:dyDescent="0.25">
      <c r="A19" s="9">
        <v>2</v>
      </c>
      <c r="B19" s="148" t="s">
        <v>106</v>
      </c>
      <c r="C19" s="149"/>
      <c r="D19" s="150"/>
      <c r="E19" s="5" t="s">
        <v>42</v>
      </c>
      <c r="F19" s="9">
        <v>30</v>
      </c>
      <c r="G19" s="4">
        <f>H19/F19</f>
        <v>2400</v>
      </c>
      <c r="H19" s="9">
        <f>I19+J19</f>
        <v>72000</v>
      </c>
      <c r="I19" s="9">
        <v>72000</v>
      </c>
      <c r="J19" s="11"/>
    </row>
    <row r="20" spans="1:10" ht="21" customHeight="1" x14ac:dyDescent="0.25">
      <c r="A20" s="153" t="s">
        <v>30</v>
      </c>
      <c r="B20" s="154"/>
      <c r="C20" s="154"/>
      <c r="D20" s="155"/>
      <c r="E20" s="6"/>
      <c r="F20" s="6"/>
      <c r="G20" s="6"/>
      <c r="H20" s="6">
        <f>I20+J20</f>
        <v>201600</v>
      </c>
      <c r="I20" s="6">
        <f>SUM(I18:I19)</f>
        <v>201600</v>
      </c>
      <c r="J20" s="6">
        <f>SUM(J18:J19)</f>
        <v>0</v>
      </c>
    </row>
    <row r="21" spans="1:10" ht="8.1" customHeight="1" x14ac:dyDescent="0.25">
      <c r="A21" s="75"/>
      <c r="B21" s="75"/>
      <c r="C21" s="75"/>
      <c r="D21" s="75"/>
      <c r="E21" s="75"/>
      <c r="F21" s="75"/>
      <c r="G21" s="75"/>
      <c r="H21" s="75"/>
      <c r="I21" s="75"/>
      <c r="J21" s="75"/>
    </row>
    <row r="22" spans="1:10" ht="20.25" customHeight="1" x14ac:dyDescent="0.25">
      <c r="A22" s="15" t="s">
        <v>9</v>
      </c>
      <c r="B22" s="151" t="s">
        <v>31</v>
      </c>
      <c r="C22" s="151"/>
      <c r="D22" s="151"/>
      <c r="E22" s="151"/>
      <c r="F22" s="151"/>
      <c r="G22" s="151"/>
      <c r="H22" s="151"/>
      <c r="I22" s="151"/>
      <c r="J22" s="151"/>
    </row>
    <row r="23" spans="1:10" ht="33.75" customHeight="1" x14ac:dyDescent="0.25">
      <c r="A23" s="12">
        <v>1</v>
      </c>
      <c r="B23" s="152" t="s">
        <v>149</v>
      </c>
      <c r="C23" s="70"/>
      <c r="D23" s="70"/>
      <c r="E23" s="70"/>
      <c r="F23" s="70"/>
      <c r="G23" s="70"/>
      <c r="H23" s="70"/>
      <c r="I23" s="70"/>
      <c r="J23" s="70"/>
    </row>
    <row r="24" spans="1:10" ht="14.25" customHeight="1" x14ac:dyDescent="0.25">
      <c r="A24" s="13"/>
      <c r="B24" s="132"/>
      <c r="C24" s="132"/>
      <c r="D24" s="132"/>
      <c r="E24" s="132"/>
      <c r="F24" s="132"/>
      <c r="G24" s="132"/>
      <c r="H24" s="132"/>
      <c r="I24" s="132"/>
      <c r="J24" s="132"/>
    </row>
  </sheetData>
  <mergeCells count="38">
    <mergeCell ref="A8:B8"/>
    <mergeCell ref="C8:J8"/>
    <mergeCell ref="A1:J1"/>
    <mergeCell ref="A2:B2"/>
    <mergeCell ref="C2:E2"/>
    <mergeCell ref="F2:J2"/>
    <mergeCell ref="A3:B3"/>
    <mergeCell ref="C3:E3"/>
    <mergeCell ref="F3:J3"/>
    <mergeCell ref="A4:J4"/>
    <mergeCell ref="A5:B6"/>
    <mergeCell ref="C5:E6"/>
    <mergeCell ref="F5:F6"/>
    <mergeCell ref="A7:J7"/>
    <mergeCell ref="A9:B9"/>
    <mergeCell ref="C9:J9"/>
    <mergeCell ref="A10:B10"/>
    <mergeCell ref="C10:J10"/>
    <mergeCell ref="A11:J11"/>
    <mergeCell ref="A12:A13"/>
    <mergeCell ref="B12:E13"/>
    <mergeCell ref="F12:G12"/>
    <mergeCell ref="H12:J13"/>
    <mergeCell ref="B14:E14"/>
    <mergeCell ref="H14:J14"/>
    <mergeCell ref="A15:J15"/>
    <mergeCell ref="A16:A17"/>
    <mergeCell ref="B16:D17"/>
    <mergeCell ref="E16:G16"/>
    <mergeCell ref="H16:H17"/>
    <mergeCell ref="I16:J16"/>
    <mergeCell ref="B23:J23"/>
    <mergeCell ref="B24:J24"/>
    <mergeCell ref="B18:D18"/>
    <mergeCell ref="B19:D19"/>
    <mergeCell ref="A20:D20"/>
    <mergeCell ref="A21:J21"/>
    <mergeCell ref="B22:J22"/>
  </mergeCells>
  <pageMargins left="0.19685039370078741" right="0.19685039370078741" top="0.19685039370078741" bottom="0.19685039370078741" header="0.19685039370078741" footer="0.19685039370078741"/>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3"/>
  <sheetViews>
    <sheetView tabSelected="1" view="pageBreakPreview" topLeftCell="B13" zoomScaleNormal="100" zoomScaleSheetLayoutView="100" workbookViewId="0">
      <selection activeCell="F21" sqref="F21"/>
    </sheetView>
  </sheetViews>
  <sheetFormatPr defaultColWidth="9.140625" defaultRowHeight="12.75" x14ac:dyDescent="0.25"/>
  <cols>
    <col min="1" max="1" width="7.7109375" style="61" customWidth="1"/>
    <col min="2" max="2" width="14.42578125" style="61" customWidth="1"/>
    <col min="3" max="3" width="8.7109375" style="61" customWidth="1"/>
    <col min="4" max="10" width="18.7109375" style="61" customWidth="1"/>
    <col min="11" max="11" width="17.140625" style="1" customWidth="1"/>
    <col min="12" max="13" width="9.7109375" style="1" customWidth="1"/>
    <col min="14" max="14" width="6.5703125" style="1" customWidth="1"/>
    <col min="15" max="16" width="9.7109375" style="1" customWidth="1"/>
    <col min="17" max="17" width="9.140625" style="1"/>
    <col min="18" max="18" width="31.28515625" style="1" customWidth="1"/>
    <col min="19" max="19" width="9.140625" style="1" customWidth="1"/>
    <col min="20" max="16384" width="9.140625" style="1"/>
  </cols>
  <sheetData>
    <row r="1" spans="1:19" s="16" customFormat="1" ht="30.75" customHeight="1" x14ac:dyDescent="0.25">
      <c r="A1" s="96" t="s">
        <v>20</v>
      </c>
      <c r="B1" s="96"/>
      <c r="C1" s="96"/>
      <c r="D1" s="96"/>
      <c r="E1" s="96"/>
      <c r="F1" s="96"/>
      <c r="G1" s="96"/>
      <c r="H1" s="96"/>
      <c r="I1" s="96"/>
      <c r="J1" s="96"/>
    </row>
    <row r="2" spans="1:19" ht="30.75" customHeight="1" x14ac:dyDescent="0.25">
      <c r="A2" s="97" t="s">
        <v>12</v>
      </c>
      <c r="B2" s="97"/>
      <c r="C2" s="97" t="s">
        <v>0</v>
      </c>
      <c r="D2" s="97"/>
      <c r="E2" s="97"/>
      <c r="F2" s="97" t="s">
        <v>13</v>
      </c>
      <c r="G2" s="97"/>
      <c r="H2" s="97"/>
      <c r="I2" s="97"/>
      <c r="J2" s="97"/>
    </row>
    <row r="3" spans="1:19" ht="27.75" customHeight="1" x14ac:dyDescent="0.25">
      <c r="A3" s="98" t="s">
        <v>69</v>
      </c>
      <c r="B3" s="98"/>
      <c r="C3" s="99" t="s">
        <v>71</v>
      </c>
      <c r="D3" s="99"/>
      <c r="E3" s="99"/>
      <c r="F3" s="98" t="s">
        <v>35</v>
      </c>
      <c r="G3" s="98"/>
      <c r="H3" s="98"/>
      <c r="I3" s="98"/>
      <c r="J3" s="98"/>
    </row>
    <row r="4" spans="1:19" ht="8.1" customHeight="1" x14ac:dyDescent="0.25">
      <c r="A4" s="100"/>
      <c r="B4" s="100"/>
      <c r="C4" s="100"/>
      <c r="D4" s="100"/>
      <c r="E4" s="100"/>
      <c r="F4" s="100"/>
      <c r="G4" s="100"/>
      <c r="H4" s="100"/>
      <c r="I4" s="100"/>
      <c r="J4" s="100"/>
    </row>
    <row r="5" spans="1:19" ht="51" customHeight="1" x14ac:dyDescent="0.25">
      <c r="A5" s="97" t="s">
        <v>15</v>
      </c>
      <c r="B5" s="97"/>
      <c r="C5" s="102" t="s">
        <v>36</v>
      </c>
      <c r="D5" s="102"/>
      <c r="E5" s="102"/>
      <c r="F5" s="97" t="s">
        <v>14</v>
      </c>
      <c r="G5" s="53" t="s">
        <v>85</v>
      </c>
      <c r="H5" s="53" t="s">
        <v>91</v>
      </c>
      <c r="I5" s="53" t="s">
        <v>100</v>
      </c>
      <c r="J5" s="53" t="s">
        <v>140</v>
      </c>
    </row>
    <row r="6" spans="1:19" ht="24.75" customHeight="1" x14ac:dyDescent="0.25">
      <c r="A6" s="101"/>
      <c r="B6" s="101"/>
      <c r="C6" s="99"/>
      <c r="D6" s="99"/>
      <c r="E6" s="99"/>
      <c r="F6" s="101"/>
      <c r="G6" s="41">
        <f>H25</f>
        <v>1104000</v>
      </c>
      <c r="H6" s="41">
        <v>1285000</v>
      </c>
      <c r="I6" s="41">
        <v>1285000</v>
      </c>
      <c r="J6" s="41">
        <v>1285000</v>
      </c>
    </row>
    <row r="7" spans="1:19" ht="8.1" customHeight="1" x14ac:dyDescent="0.25">
      <c r="A7" s="100"/>
      <c r="B7" s="100"/>
      <c r="C7" s="100"/>
      <c r="D7" s="100"/>
      <c r="E7" s="100"/>
      <c r="F7" s="100"/>
      <c r="G7" s="100"/>
      <c r="H7" s="100"/>
      <c r="I7" s="100"/>
      <c r="J7" s="100"/>
    </row>
    <row r="8" spans="1:19" ht="36" customHeight="1" x14ac:dyDescent="0.25">
      <c r="A8" s="103" t="s">
        <v>16</v>
      </c>
      <c r="B8" s="103"/>
      <c r="C8" s="178" t="s">
        <v>127</v>
      </c>
      <c r="D8" s="178"/>
      <c r="E8" s="178"/>
      <c r="F8" s="178"/>
      <c r="G8" s="178"/>
      <c r="H8" s="178"/>
      <c r="I8" s="178"/>
      <c r="J8" s="178"/>
    </row>
    <row r="9" spans="1:19" ht="138.75" customHeight="1" x14ac:dyDescent="0.25">
      <c r="A9" s="105" t="s">
        <v>17</v>
      </c>
      <c r="B9" s="106"/>
      <c r="C9" s="107" t="s">
        <v>177</v>
      </c>
      <c r="D9" s="108"/>
      <c r="E9" s="108"/>
      <c r="F9" s="108"/>
      <c r="G9" s="108"/>
      <c r="H9" s="108"/>
      <c r="I9" s="108"/>
      <c r="J9" s="109"/>
      <c r="M9" s="33"/>
    </row>
    <row r="10" spans="1:19" ht="51.75" customHeight="1" x14ac:dyDescent="0.25">
      <c r="A10" s="110" t="s">
        <v>18</v>
      </c>
      <c r="B10" s="110"/>
      <c r="C10" s="179" t="s">
        <v>131</v>
      </c>
      <c r="D10" s="180"/>
      <c r="E10" s="180"/>
      <c r="F10" s="180"/>
      <c r="G10" s="180"/>
      <c r="H10" s="180"/>
      <c r="I10" s="180"/>
      <c r="J10" s="180"/>
    </row>
    <row r="11" spans="1:19" ht="8.1" customHeight="1" x14ac:dyDescent="0.25">
      <c r="A11" s="100"/>
      <c r="B11" s="100"/>
      <c r="C11" s="100"/>
      <c r="D11" s="100"/>
      <c r="E11" s="100"/>
      <c r="F11" s="100"/>
      <c r="G11" s="100"/>
      <c r="H11" s="100"/>
      <c r="I11" s="100"/>
      <c r="J11" s="100"/>
    </row>
    <row r="12" spans="1:19" ht="20.25" customHeight="1" x14ac:dyDescent="0.25">
      <c r="A12" s="97" t="s">
        <v>9</v>
      </c>
      <c r="B12" s="97" t="s">
        <v>19</v>
      </c>
      <c r="C12" s="97"/>
      <c r="D12" s="97"/>
      <c r="E12" s="97"/>
      <c r="F12" s="97" t="s">
        <v>11</v>
      </c>
      <c r="G12" s="97"/>
      <c r="H12" s="114" t="s">
        <v>33</v>
      </c>
      <c r="I12" s="115"/>
      <c r="J12" s="116"/>
    </row>
    <row r="13" spans="1:19" ht="32.25" customHeight="1" x14ac:dyDescent="0.25">
      <c r="A13" s="113"/>
      <c r="B13" s="113"/>
      <c r="C13" s="113"/>
      <c r="D13" s="113"/>
      <c r="E13" s="113"/>
      <c r="F13" s="54" t="s">
        <v>143</v>
      </c>
      <c r="G13" s="54" t="s">
        <v>86</v>
      </c>
      <c r="H13" s="117"/>
      <c r="I13" s="118"/>
      <c r="J13" s="119"/>
      <c r="L13" s="1">
        <f>350*11*12</f>
        <v>46200</v>
      </c>
    </row>
    <row r="14" spans="1:19" ht="32.25" customHeight="1" x14ac:dyDescent="0.25">
      <c r="A14" s="55">
        <v>1</v>
      </c>
      <c r="B14" s="120" t="s">
        <v>38</v>
      </c>
      <c r="C14" s="120"/>
      <c r="D14" s="120"/>
      <c r="E14" s="120"/>
      <c r="F14" s="55">
        <v>2275</v>
      </c>
      <c r="G14" s="19">
        <f>F18+F19+F20+F21+F22+F23+25</f>
        <v>2235</v>
      </c>
      <c r="H14" s="123" t="s">
        <v>95</v>
      </c>
      <c r="I14" s="124"/>
      <c r="J14" s="125"/>
    </row>
    <row r="15" spans="1:19" ht="15.75" customHeight="1" x14ac:dyDescent="0.25">
      <c r="A15" s="100"/>
      <c r="B15" s="100"/>
      <c r="C15" s="100"/>
      <c r="D15" s="100"/>
      <c r="E15" s="100"/>
      <c r="F15" s="100"/>
      <c r="G15" s="100"/>
      <c r="H15" s="100"/>
      <c r="I15" s="100"/>
      <c r="J15" s="100"/>
      <c r="K15" s="18"/>
    </row>
    <row r="16" spans="1:19" ht="32.25" customHeight="1" x14ac:dyDescent="0.25">
      <c r="A16" s="97" t="s">
        <v>9</v>
      </c>
      <c r="B16" s="97" t="s">
        <v>21</v>
      </c>
      <c r="C16" s="97"/>
      <c r="D16" s="97"/>
      <c r="E16" s="97" t="s">
        <v>22</v>
      </c>
      <c r="F16" s="97"/>
      <c r="G16" s="97"/>
      <c r="H16" s="97" t="s">
        <v>25</v>
      </c>
      <c r="I16" s="97" t="s">
        <v>26</v>
      </c>
      <c r="J16" s="97"/>
      <c r="S16" s="1">
        <f>100000+52000+84000+68750</f>
        <v>304750</v>
      </c>
    </row>
    <row r="17" spans="1:20" ht="32.25" customHeight="1" x14ac:dyDescent="0.25">
      <c r="A17" s="113"/>
      <c r="B17" s="113"/>
      <c r="C17" s="113"/>
      <c r="D17" s="113"/>
      <c r="E17" s="54" t="s">
        <v>23</v>
      </c>
      <c r="F17" s="54" t="s">
        <v>24</v>
      </c>
      <c r="G17" s="54" t="s">
        <v>29</v>
      </c>
      <c r="H17" s="113"/>
      <c r="I17" s="54" t="s">
        <v>27</v>
      </c>
      <c r="J17" s="54" t="s">
        <v>28</v>
      </c>
      <c r="L17" s="48" t="s">
        <v>24</v>
      </c>
      <c r="M17" s="48" t="s">
        <v>27</v>
      </c>
      <c r="O17" s="3" t="s">
        <v>24</v>
      </c>
      <c r="P17" s="3" t="s">
        <v>27</v>
      </c>
    </row>
    <row r="18" spans="1:20" s="10" customFormat="1" ht="27.75" customHeight="1" x14ac:dyDescent="0.25">
      <c r="A18" s="30">
        <v>1</v>
      </c>
      <c r="B18" s="123" t="s">
        <v>99</v>
      </c>
      <c r="C18" s="124"/>
      <c r="D18" s="125"/>
      <c r="E18" s="29" t="s">
        <v>42</v>
      </c>
      <c r="F18" s="30">
        <v>50</v>
      </c>
      <c r="G18" s="55">
        <f>H18/F18</f>
        <v>350</v>
      </c>
      <c r="H18" s="30">
        <f>I18+J18</f>
        <v>17500</v>
      </c>
      <c r="I18" s="30">
        <v>17500</v>
      </c>
      <c r="J18" s="56"/>
      <c r="K18" s="1"/>
      <c r="L18" s="67">
        <v>50</v>
      </c>
      <c r="M18" s="67">
        <v>17500</v>
      </c>
      <c r="N18" s="1"/>
      <c r="O18" s="9">
        <f>F18-L18</f>
        <v>0</v>
      </c>
      <c r="P18" s="9">
        <f>I18-M18</f>
        <v>0</v>
      </c>
      <c r="Q18" s="1"/>
      <c r="R18" s="1"/>
      <c r="S18" s="1"/>
      <c r="T18" s="1"/>
    </row>
    <row r="19" spans="1:20" s="10" customFormat="1" ht="31.5" customHeight="1" x14ac:dyDescent="0.25">
      <c r="A19" s="30">
        <v>2</v>
      </c>
      <c r="B19" s="123" t="s">
        <v>90</v>
      </c>
      <c r="C19" s="124"/>
      <c r="D19" s="125"/>
      <c r="E19" s="29" t="s">
        <v>42</v>
      </c>
      <c r="F19" s="30">
        <v>100</v>
      </c>
      <c r="G19" s="55">
        <f t="shared" ref="G19:G22" si="0">H19/F19</f>
        <v>475</v>
      </c>
      <c r="H19" s="30">
        <f t="shared" ref="H19:H24" si="1">I19+J19</f>
        <v>47500</v>
      </c>
      <c r="I19" s="30">
        <v>47500</v>
      </c>
      <c r="J19" s="56"/>
      <c r="K19" s="1"/>
      <c r="L19" s="67">
        <v>100</v>
      </c>
      <c r="M19" s="67">
        <v>47500</v>
      </c>
      <c r="N19" s="1"/>
      <c r="O19" s="9">
        <f t="shared" ref="O19:O25" si="2">F19-L19</f>
        <v>0</v>
      </c>
      <c r="P19" s="9">
        <f t="shared" ref="P19:P25" si="3">I19-M19</f>
        <v>0</v>
      </c>
      <c r="Q19" s="1"/>
      <c r="R19" s="1"/>
      <c r="S19" s="1"/>
      <c r="T19" s="1"/>
    </row>
    <row r="20" spans="1:20" s="10" customFormat="1" ht="32.25" customHeight="1" x14ac:dyDescent="0.25">
      <c r="A20" s="30">
        <v>3</v>
      </c>
      <c r="B20" s="123" t="s">
        <v>89</v>
      </c>
      <c r="C20" s="124"/>
      <c r="D20" s="125"/>
      <c r="E20" s="29" t="s">
        <v>42</v>
      </c>
      <c r="F20" s="30">
        <v>500</v>
      </c>
      <c r="G20" s="55">
        <f t="shared" si="0"/>
        <v>240</v>
      </c>
      <c r="H20" s="30">
        <f t="shared" si="1"/>
        <v>120000</v>
      </c>
      <c r="I20" s="30">
        <v>120000</v>
      </c>
      <c r="J20" s="56"/>
      <c r="K20" s="1"/>
      <c r="L20" s="67">
        <v>500</v>
      </c>
      <c r="M20" s="67">
        <v>120000</v>
      </c>
      <c r="N20" s="1"/>
      <c r="O20" s="9">
        <f t="shared" si="2"/>
        <v>0</v>
      </c>
      <c r="P20" s="9">
        <f t="shared" si="3"/>
        <v>0</v>
      </c>
      <c r="Q20" s="1"/>
      <c r="R20" s="1"/>
      <c r="S20" s="1"/>
      <c r="T20" s="1"/>
    </row>
    <row r="21" spans="1:20" s="10" customFormat="1" ht="32.25" customHeight="1" x14ac:dyDescent="0.25">
      <c r="A21" s="30">
        <v>4</v>
      </c>
      <c r="B21" s="123" t="s">
        <v>128</v>
      </c>
      <c r="C21" s="124"/>
      <c r="D21" s="125"/>
      <c r="E21" s="29" t="s">
        <v>42</v>
      </c>
      <c r="F21" s="30">
        <v>120</v>
      </c>
      <c r="G21" s="55">
        <f t="shared" si="0"/>
        <v>625</v>
      </c>
      <c r="H21" s="30">
        <f t="shared" si="1"/>
        <v>75000</v>
      </c>
      <c r="I21" s="30">
        <v>75000</v>
      </c>
      <c r="J21" s="56"/>
      <c r="K21" s="28"/>
      <c r="L21" s="67">
        <v>120</v>
      </c>
      <c r="M21" s="67">
        <v>75000</v>
      </c>
      <c r="N21" s="28"/>
      <c r="O21" s="9">
        <f t="shared" si="2"/>
        <v>0</v>
      </c>
      <c r="P21" s="9">
        <f t="shared" si="3"/>
        <v>0</v>
      </c>
      <c r="Q21" s="52"/>
      <c r="R21" s="28"/>
      <c r="S21" s="28"/>
      <c r="T21" s="28"/>
    </row>
    <row r="22" spans="1:20" s="10" customFormat="1" ht="35.25" customHeight="1" x14ac:dyDescent="0.25">
      <c r="A22" s="30">
        <v>5</v>
      </c>
      <c r="B22" s="123" t="s">
        <v>72</v>
      </c>
      <c r="C22" s="124"/>
      <c r="D22" s="125"/>
      <c r="E22" s="29" t="s">
        <v>42</v>
      </c>
      <c r="F22" s="30">
        <v>1400</v>
      </c>
      <c r="G22" s="55">
        <f t="shared" si="0"/>
        <v>564.28571428571433</v>
      </c>
      <c r="H22" s="30">
        <f t="shared" si="1"/>
        <v>790000</v>
      </c>
      <c r="I22" s="30">
        <v>790000</v>
      </c>
      <c r="J22" s="56"/>
      <c r="K22" s="1"/>
      <c r="L22" s="67">
        <v>1400</v>
      </c>
      <c r="M22" s="67">
        <v>790000</v>
      </c>
      <c r="N22" s="1"/>
      <c r="O22" s="9">
        <f t="shared" si="2"/>
        <v>0</v>
      </c>
      <c r="P22" s="9">
        <f t="shared" si="3"/>
        <v>0</v>
      </c>
      <c r="Q22" s="1"/>
      <c r="R22" s="1"/>
      <c r="S22" s="1"/>
      <c r="T22" s="1"/>
    </row>
    <row r="23" spans="1:20" s="10" customFormat="1" ht="25.5" customHeight="1" x14ac:dyDescent="0.25">
      <c r="A23" s="30">
        <v>6</v>
      </c>
      <c r="B23" s="123" t="s">
        <v>103</v>
      </c>
      <c r="C23" s="124"/>
      <c r="D23" s="125"/>
      <c r="E23" s="29" t="s">
        <v>42</v>
      </c>
      <c r="F23" s="30">
        <v>40</v>
      </c>
      <c r="G23" s="55">
        <f t="shared" ref="G23" si="4">H23/F23</f>
        <v>300</v>
      </c>
      <c r="H23" s="30">
        <f t="shared" si="1"/>
        <v>12000</v>
      </c>
      <c r="I23" s="30">
        <v>12000</v>
      </c>
      <c r="J23" s="56"/>
      <c r="K23" s="47">
        <v>1026000</v>
      </c>
      <c r="L23" s="67">
        <v>40</v>
      </c>
      <c r="M23" s="67">
        <v>12000</v>
      </c>
      <c r="N23" s="47"/>
      <c r="O23" s="9">
        <f t="shared" ref="O23" si="5">F23-L23</f>
        <v>0</v>
      </c>
      <c r="P23" s="9">
        <f t="shared" ref="P23" si="6">I23-M23</f>
        <v>0</v>
      </c>
      <c r="Q23" s="47"/>
      <c r="R23" s="47"/>
      <c r="S23" s="47"/>
      <c r="T23" s="47"/>
    </row>
    <row r="24" spans="1:20" s="10" customFormat="1" ht="41.25" customHeight="1" x14ac:dyDescent="0.25">
      <c r="A24" s="30">
        <v>7</v>
      </c>
      <c r="B24" s="123" t="s">
        <v>174</v>
      </c>
      <c r="C24" s="124"/>
      <c r="D24" s="125"/>
      <c r="E24" s="29" t="s">
        <v>137</v>
      </c>
      <c r="F24" s="9">
        <v>200</v>
      </c>
      <c r="G24" s="55">
        <v>210</v>
      </c>
      <c r="H24" s="30">
        <f t="shared" si="1"/>
        <v>42000</v>
      </c>
      <c r="I24" s="30">
        <v>42000</v>
      </c>
      <c r="J24" s="56"/>
      <c r="K24" s="1">
        <v>1026000</v>
      </c>
      <c r="L24" s="67">
        <v>200</v>
      </c>
      <c r="M24" s="67">
        <v>42000</v>
      </c>
      <c r="N24" s="1"/>
      <c r="O24" s="9">
        <f t="shared" si="2"/>
        <v>0</v>
      </c>
      <c r="P24" s="9">
        <f>I24-M24</f>
        <v>0</v>
      </c>
      <c r="Q24" s="1"/>
      <c r="R24" s="1"/>
      <c r="S24" s="1"/>
      <c r="T24" s="1"/>
    </row>
    <row r="25" spans="1:20" ht="21" customHeight="1" x14ac:dyDescent="0.25">
      <c r="A25" s="126" t="s">
        <v>30</v>
      </c>
      <c r="B25" s="127"/>
      <c r="C25" s="127"/>
      <c r="D25" s="128"/>
      <c r="E25" s="29"/>
      <c r="F25" s="56"/>
      <c r="G25" s="57"/>
      <c r="H25" s="58">
        <f>SUM(H18:H24)</f>
        <v>1104000</v>
      </c>
      <c r="I25" s="58">
        <f>SUM(I18:I24)</f>
        <v>1104000</v>
      </c>
      <c r="J25" s="58">
        <f>SUM(J18:J24)</f>
        <v>0</v>
      </c>
      <c r="K25" s="32">
        <f>I25-K24</f>
        <v>78000</v>
      </c>
      <c r="L25" s="67"/>
      <c r="M25" s="67">
        <f>SUM(M18:M24)</f>
        <v>1104000</v>
      </c>
      <c r="O25" s="9">
        <f t="shared" si="2"/>
        <v>0</v>
      </c>
      <c r="P25" s="9">
        <f t="shared" si="3"/>
        <v>0</v>
      </c>
    </row>
    <row r="26" spans="1:20" ht="8.1" customHeight="1" x14ac:dyDescent="0.25">
      <c r="A26" s="100"/>
      <c r="B26" s="100"/>
      <c r="C26" s="100"/>
      <c r="D26" s="100"/>
      <c r="E26" s="100"/>
      <c r="F26" s="100"/>
      <c r="G26" s="100"/>
      <c r="H26" s="100"/>
      <c r="I26" s="100"/>
      <c r="J26" s="100"/>
    </row>
    <row r="27" spans="1:20" ht="20.25" customHeight="1" x14ac:dyDescent="0.25">
      <c r="A27" s="53" t="s">
        <v>9</v>
      </c>
      <c r="B27" s="131" t="s">
        <v>31</v>
      </c>
      <c r="C27" s="131"/>
      <c r="D27" s="131"/>
      <c r="E27" s="131"/>
      <c r="F27" s="131"/>
      <c r="G27" s="131"/>
      <c r="H27" s="131"/>
      <c r="I27" s="131"/>
      <c r="J27" s="131"/>
    </row>
    <row r="28" spans="1:20" ht="125.25" customHeight="1" x14ac:dyDescent="0.25">
      <c r="A28" s="59">
        <v>1</v>
      </c>
      <c r="B28" s="129" t="s">
        <v>176</v>
      </c>
      <c r="C28" s="130"/>
      <c r="D28" s="130"/>
      <c r="E28" s="130"/>
      <c r="F28" s="130"/>
      <c r="G28" s="130"/>
      <c r="H28" s="130"/>
      <c r="I28" s="130"/>
      <c r="J28" s="130"/>
    </row>
    <row r="29" spans="1:20" s="28" customFormat="1" ht="111" customHeight="1" x14ac:dyDescent="0.25">
      <c r="A29" s="59">
        <v>2</v>
      </c>
      <c r="B29" s="129" t="s">
        <v>150</v>
      </c>
      <c r="C29" s="130"/>
      <c r="D29" s="130"/>
      <c r="E29" s="130"/>
      <c r="F29" s="130"/>
      <c r="G29" s="130"/>
      <c r="H29" s="130"/>
      <c r="I29" s="130"/>
      <c r="J29" s="130"/>
    </row>
    <row r="30" spans="1:20" ht="195.75" customHeight="1" x14ac:dyDescent="0.25">
      <c r="A30" s="59">
        <v>3</v>
      </c>
      <c r="B30" s="129" t="s">
        <v>151</v>
      </c>
      <c r="C30" s="130"/>
      <c r="D30" s="130"/>
      <c r="E30" s="130"/>
      <c r="F30" s="130"/>
      <c r="G30" s="130"/>
      <c r="H30" s="130"/>
      <c r="I30" s="130"/>
      <c r="J30" s="130"/>
      <c r="L30" s="75"/>
      <c r="M30" s="75"/>
      <c r="N30" s="75"/>
      <c r="O30" s="75"/>
      <c r="P30" s="75"/>
      <c r="Q30" s="75"/>
      <c r="R30" s="75"/>
    </row>
    <row r="31" spans="1:20" s="51" customFormat="1" ht="95.25" customHeight="1" x14ac:dyDescent="0.25">
      <c r="A31" s="59">
        <v>4</v>
      </c>
      <c r="B31" s="129" t="s">
        <v>152</v>
      </c>
      <c r="C31" s="130"/>
      <c r="D31" s="130"/>
      <c r="E31" s="130"/>
      <c r="F31" s="130"/>
      <c r="G31" s="130"/>
      <c r="H31" s="130"/>
      <c r="I31" s="130"/>
      <c r="J31" s="130"/>
    </row>
    <row r="32" spans="1:20" ht="81.75" customHeight="1" x14ac:dyDescent="0.25">
      <c r="A32" s="59">
        <v>5</v>
      </c>
      <c r="B32" s="129" t="s">
        <v>178</v>
      </c>
      <c r="C32" s="130"/>
      <c r="D32" s="130"/>
      <c r="E32" s="130"/>
      <c r="F32" s="130"/>
      <c r="G32" s="130"/>
      <c r="H32" s="130"/>
      <c r="I32" s="130"/>
      <c r="J32" s="130"/>
    </row>
    <row r="33" spans="1:10" ht="36.75" customHeight="1" x14ac:dyDescent="0.25">
      <c r="A33" s="60">
        <v>6</v>
      </c>
      <c r="B33" s="74" t="s">
        <v>130</v>
      </c>
      <c r="C33" s="74"/>
      <c r="D33" s="74"/>
      <c r="E33" s="74"/>
      <c r="F33" s="74"/>
      <c r="G33" s="74"/>
      <c r="H33" s="74"/>
      <c r="I33" s="74"/>
      <c r="J33" s="74"/>
    </row>
  </sheetData>
  <mergeCells count="48">
    <mergeCell ref="L30:R30"/>
    <mergeCell ref="A8:B8"/>
    <mergeCell ref="C8:J8"/>
    <mergeCell ref="A9:B9"/>
    <mergeCell ref="C9:J9"/>
    <mergeCell ref="A10:B10"/>
    <mergeCell ref="C10:J10"/>
    <mergeCell ref="A11:J11"/>
    <mergeCell ref="A12:A13"/>
    <mergeCell ref="B12:E13"/>
    <mergeCell ref="F12:G12"/>
    <mergeCell ref="H12:J13"/>
    <mergeCell ref="B14:E14"/>
    <mergeCell ref="H14:J14"/>
    <mergeCell ref="A15:J15"/>
    <mergeCell ref="A16:A17"/>
    <mergeCell ref="B16:D17"/>
    <mergeCell ref="E16:G16"/>
    <mergeCell ref="H16:H17"/>
    <mergeCell ref="I16:J16"/>
    <mergeCell ref="A1:J1"/>
    <mergeCell ref="A2:B2"/>
    <mergeCell ref="C2:E2"/>
    <mergeCell ref="F2:J2"/>
    <mergeCell ref="A3:B3"/>
    <mergeCell ref="C3:E3"/>
    <mergeCell ref="F3:J3"/>
    <mergeCell ref="A4:J4"/>
    <mergeCell ref="A5:B6"/>
    <mergeCell ref="C5:E6"/>
    <mergeCell ref="F5:F6"/>
    <mergeCell ref="A7:J7"/>
    <mergeCell ref="B33:J33"/>
    <mergeCell ref="B18:D18"/>
    <mergeCell ref="A25:D25"/>
    <mergeCell ref="A26:J26"/>
    <mergeCell ref="B27:J27"/>
    <mergeCell ref="B28:J28"/>
    <mergeCell ref="B19:D19"/>
    <mergeCell ref="B20:D20"/>
    <mergeCell ref="B24:D24"/>
    <mergeCell ref="B32:J32"/>
    <mergeCell ref="B30:J30"/>
    <mergeCell ref="B22:D22"/>
    <mergeCell ref="B21:D21"/>
    <mergeCell ref="B29:J29"/>
    <mergeCell ref="B23:D23"/>
    <mergeCell ref="B31:J31"/>
  </mergeCells>
  <pageMargins left="0.19685039370078741" right="0.19685039370078741" top="0.19685039370078741" bottom="0.19685039370078741" header="0.19685039370078741" footer="0.19685039370078741"/>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06 01</vt:lpstr>
      <vt:lpstr>06 01 01</vt:lpstr>
      <vt:lpstr>06 01 02</vt:lpstr>
      <vt:lpstr>06 01 03</vt:lpstr>
      <vt:lpstr>06 01 04</vt:lpstr>
      <vt:lpstr>06 01 05</vt:lpstr>
      <vt:lpstr>06 01 06</vt:lpstr>
      <vt:lpstr>06 01 07</vt:lpstr>
      <vt:lpstr>06 01 08</vt:lpstr>
      <vt:lpstr>06 01 09</vt:lpstr>
      <vt:lpstr>'06 01'!Print_Area</vt:lpstr>
      <vt:lpstr>'06 01 01'!Print_Area</vt:lpstr>
      <vt:lpstr>'06 01 02'!Print_Area</vt:lpstr>
      <vt:lpstr>'06 01 03'!Print_Area</vt:lpstr>
      <vt:lpstr>'06 01 04'!Print_Area</vt:lpstr>
      <vt:lpstr>'06 01 05'!Print_Area</vt:lpstr>
      <vt:lpstr>'06 01 06'!Print_Area</vt:lpstr>
      <vt:lpstr>'06 01 07'!Print_Area</vt:lpstr>
      <vt:lpstr>'06 01 08'!Print_Area</vt:lpstr>
      <vt:lpstr>'06 01 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2025-04-17T08:31:20Z</dcterms:modified>
</cp:coreProperties>
</file>